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แผนพัฒนาบุคลากร(IDP)\2567\IDP 4\"/>
    </mc:Choice>
  </mc:AlternateContent>
  <bookViews>
    <workbookView xWindow="0" yWindow="0" windowWidth="24000" windowHeight="9780" activeTab="1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0" hidden="1">เก็บข้อมูลHRD!$A$6:$P$109</definedName>
    <definedName name="_xlnm._FilterDatabase" localSheetId="2" hidden="1">ตรวจสอบชื่อผู้ยังไม่ได้รับพัฒนา!$A$4:$D$4</definedName>
    <definedName name="_xlnm.Print_Area" localSheetId="0">เก็บข้อมูลHRD!$A$1:$M$126</definedName>
    <definedName name="_xlnm.Print_Area" localSheetId="1">สรุปผลHRD!$A$1:$N$24</definedName>
    <definedName name="_xlnm.Print_Titles" localSheetId="0">เก็บข้อมูลHRD!$6:$6</definedName>
  </definedNames>
  <calcPr calcId="162913"/>
</workbook>
</file>

<file path=xl/calcChain.xml><?xml version="1.0" encoding="utf-8"?>
<calcChain xmlns="http://schemas.openxmlformats.org/spreadsheetml/2006/main">
  <c r="D72" i="3" l="1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42" i="3"/>
  <c r="D69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5" i="3"/>
  <c r="F19" i="2" a="1"/>
  <c r="F19" i="2" s="1"/>
  <c r="D19" i="2" a="1"/>
  <c r="D19" i="2" s="1"/>
  <c r="M4" i="2" a="1"/>
  <c r="M4" i="2" s="1"/>
  <c r="D70" i="3"/>
  <c r="D71" i="3"/>
  <c r="M16" i="2"/>
  <c r="M15" i="2"/>
  <c r="M14" i="2"/>
  <c r="M13" i="2"/>
  <c r="M12" i="2"/>
  <c r="M11" i="2"/>
  <c r="M10" i="2"/>
  <c r="M9" i="2"/>
  <c r="M8" i="2"/>
  <c r="M7" i="2"/>
  <c r="J16" i="2"/>
  <c r="J15" i="2"/>
  <c r="J14" i="2"/>
  <c r="J13" i="2"/>
  <c r="J12" i="2"/>
  <c r="J11" i="2"/>
  <c r="J7" i="2"/>
  <c r="J9" i="2"/>
  <c r="J8" i="2"/>
  <c r="F24" i="2" a="1"/>
  <c r="F24" i="2" s="1"/>
  <c r="D24" i="2" a="1"/>
  <c r="D24" i="2" s="1"/>
  <c r="D22" i="2" a="1"/>
  <c r="D22" i="2" s="1"/>
  <c r="F22" i="2" s="1" a="1"/>
  <c r="F18" i="2" a="1"/>
  <c r="F18" i="2" s="1"/>
  <c r="D18" i="2"/>
  <c r="F13" i="2" a="1"/>
  <c r="F13" i="2" s="1"/>
  <c r="F14" i="2" a="1"/>
  <c r="F14" i="2" s="1"/>
  <c r="D14" i="2" a="1"/>
  <c r="D14" i="2" s="1"/>
  <c r="D13" i="2" a="1"/>
  <c r="D13" i="2" s="1"/>
  <c r="F9" i="2" a="1"/>
  <c r="F9" i="2" s="1"/>
  <c r="F10" i="2" s="1" a="1"/>
  <c r="F8" i="2" a="1"/>
  <c r="F8" i="2" s="1"/>
  <c r="D9" i="2" a="1"/>
  <c r="D9" i="2" s="1"/>
  <c r="D10" i="2" s="1" a="1"/>
  <c r="D8" i="2" a="1"/>
  <c r="D8" i="2" s="1"/>
  <c r="J10" i="2" a="1"/>
  <c r="J10" i="2" s="1"/>
  <c r="F4" i="2"/>
  <c r="D4" i="2"/>
  <c r="D2" i="2"/>
  <c r="I4" i="2"/>
  <c r="D15" i="2" l="1"/>
  <c r="F15" i="2"/>
  <c r="F20" i="2"/>
  <c r="D20" i="2"/>
  <c r="F22" i="2"/>
  <c r="F10" i="2"/>
  <c r="D10" i="2"/>
  <c r="M17" i="2"/>
  <c r="J17" i="2"/>
</calcChain>
</file>

<file path=xl/sharedStrings.xml><?xml version="1.0" encoding="utf-8"?>
<sst xmlns="http://schemas.openxmlformats.org/spreadsheetml/2006/main" count="1369" uniqueCount="198">
  <si>
    <t>ที่</t>
  </si>
  <si>
    <t>ตำแหน่ง/ ระดับ</t>
  </si>
  <si>
    <t>หน่วยงานที่จัด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</si>
  <si>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</si>
  <si>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</si>
  <si>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</si>
  <si>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</si>
  <si>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ชื่อหน่วยงาน</t>
  </si>
  <si>
    <t>จำนวนครั้งที่ขรก.ได้รับการพัฒนา (ครั้ง)</t>
  </si>
  <si>
    <t>จำนวนขรก.ที่ได้รับการพัฒนา (คน)</t>
  </si>
  <si>
    <t>จำนวนครั้งที่พรก.ได้รับการพัฒนา (ครั้ง)</t>
  </si>
  <si>
    <t>จำนวนพรก.ที่ได้รับการพัฒนา (คน)</t>
  </si>
  <si>
    <t>รวมทั้งปีงบประมาณ</t>
  </si>
  <si>
    <t>ร้อยละของขรก.ที่ได้รับการพัฒนาอย่างน้อยปีละ 1 ครั้ง</t>
  </si>
  <si>
    <t>ร้อยละของพรก.ที่ได้รับการพัฒนาอย่างน้อยปีละ 1 ครั้ง</t>
  </si>
  <si>
    <t>รอบการประเมินที่ 1</t>
  </si>
  <si>
    <t>รอบการประเมินที่ 2</t>
  </si>
  <si>
    <t>1)ความรู้/ทักษะเฉพาะทางในสายงาน</t>
  </si>
  <si>
    <t>2)ภาษา</t>
  </si>
  <si>
    <t>3)ภาวะผู้นำ/คุณธรรม/จริยธรรม</t>
  </si>
  <si>
    <t>4)จิตอาสา/บริการ</t>
  </si>
  <si>
    <t>5)ความรับผิดชอบ/ซื่อสัตย์สุจริต</t>
  </si>
  <si>
    <t>6)ทำงานเป็นทีม</t>
  </si>
  <si>
    <t>9)การใช้เทคโนโลยี</t>
  </si>
  <si>
    <t>10)ทักษะการคิด</t>
  </si>
  <si>
    <t>4)ชุมชนนักปฏิบัติ(CoP)</t>
  </si>
  <si>
    <t>7)คิดค้น/พัฒนาและประยุกต์ใช้นวัตกรรมใหม่ๆ</t>
  </si>
  <si>
    <t>8)กฎหมาย/กฎระเบียบในการปฏิบัติงาน</t>
  </si>
  <si>
    <t>5)สอนงาน</t>
  </si>
  <si>
    <t>6)มอบหมายงาน</t>
  </si>
  <si>
    <t>7)ดูงานนอกสถานที่</t>
  </si>
  <si>
    <t>8)หมุนเวียนงาน</t>
  </si>
  <si>
    <t>9)เรียนรู้ด้วยตนเอง</t>
  </si>
  <si>
    <t>10)อื่นๆ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</si>
  <si>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</si>
  <si>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</si>
  <si>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ผลการพัฒนาบุคลากร รอบการประเมินที่ 1</t>
  </si>
  <si>
    <t>ผลการพัฒนาบุคลากร รอบการประเมินที่ 2</t>
  </si>
  <si>
    <t>ผลการพัฒนาบุคลากร ทั้งปีงบประมาณ</t>
  </si>
  <si>
    <t>ร้อยละของบุคลากรที่สามารถนำความรู้ไปใช้ประโยชน์</t>
  </si>
  <si>
    <t>จำนวนบุคลากรที่สามารถนำความรู้ไปใช้ประโยชน์ (คน)</t>
  </si>
  <si>
    <t>ผลการนำความรู้ไปใช้ประโยชน์ ทั้งปีงบประมาณ</t>
  </si>
  <si>
    <t>2)อบรมกับหน่วยงานในกรมฯ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</si>
  <si>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</si>
  <si>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</si>
  <si>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ช่วงเวลา (วันที่)</t>
  </si>
  <si>
    <t>จำนวนชั่วโมง</t>
  </si>
  <si>
    <t>วันที่ส่งรายงาน</t>
  </si>
  <si>
    <t>จำนวนข้าราชการ
ทั้งหมดในหน่วยงาน (คน)</t>
  </si>
  <si>
    <t>ปีงบประมาณ (พ.ศ.)</t>
  </si>
  <si>
    <t>1)อบรมกับหน่วยงานนอกกรมฯ</t>
  </si>
  <si>
    <t>3)e-Learning</t>
  </si>
  <si>
    <t>รายงานผลการนำไปใช้ประโยชน์</t>
  </si>
  <si>
    <t>ข้าราชการ</t>
  </si>
  <si>
    <t>รวม (ครั้ง)</t>
  </si>
  <si>
    <t>จำนวนพนักงานราชการทั้งหมดในหน่วยงาน (คน)</t>
  </si>
  <si>
    <t xml:space="preserve">ชื่อหน่วยงาน   </t>
  </si>
  <si>
    <t>กอ</t>
  </si>
  <si>
    <t>ลำดับ</t>
  </si>
  <si>
    <t xml:space="preserve"> </t>
  </si>
  <si>
    <t>ค่าใช้จ่ายเฉลี่ย/คน (เฉพาะหลักสูตรที่มีค่าธรรมเนียม)</t>
  </si>
  <si>
    <r>
      <t>จำนวน</t>
    </r>
    <r>
      <rPr>
        <b/>
        <u/>
        <sz val="12"/>
        <color indexed="8"/>
        <rFont val="TH SarabunPSK"/>
        <family val="2"/>
      </rPr>
      <t>ข้าราชการ</t>
    </r>
    <r>
      <rPr>
        <b/>
        <sz val="12"/>
        <color indexed="8"/>
        <rFont val="TH SarabunPSK"/>
        <family val="2"/>
      </rPr>
      <t>ทั้งหมด
ในหน่วยงาน (คน)</t>
    </r>
  </si>
  <si>
    <r>
      <t>จำนวน</t>
    </r>
    <r>
      <rPr>
        <b/>
        <u/>
        <sz val="11.3"/>
        <color indexed="8"/>
        <rFont val="TH SarabunPSK"/>
        <family val="2"/>
      </rPr>
      <t>พนักงานราชการ</t>
    </r>
    <r>
      <rPr>
        <b/>
        <sz val="11.3"/>
        <color indexed="8"/>
        <rFont val="TH SarabunPSK"/>
        <family val="2"/>
      </rPr>
      <t>ทั้งหมด
ในหน่วยงาน (คน)</t>
    </r>
  </si>
  <si>
    <t>หมายเหตุ  นำส่งกองการเจ้าหน้าที่เป็นไฟล์เท่านั้น</t>
  </si>
  <si>
    <r>
      <t>คำนำหน้าชื่อ (</t>
    </r>
    <r>
      <rPr>
        <b/>
        <sz val="17"/>
        <color indexed="10"/>
        <rFont val="TH SarabunPSK"/>
        <family val="2"/>
      </rPr>
      <t>ไม่ใช้ตัวย่อ</t>
    </r>
    <r>
      <rPr>
        <b/>
        <sz val="17"/>
        <color indexed="8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</si>
  <si>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indexed="10"/>
        <rFont val="TH SarabunPSK"/>
        <family val="2"/>
      </rPr>
      <t>ไม่ใช้ตัวย่อ</t>
    </r>
    <r>
      <rPr>
        <b/>
        <sz val="12"/>
        <color indexed="8"/>
        <rFont val="TH SarabunPSK"/>
        <family val="2"/>
      </rPr>
      <t xml:space="preserve">)/
ชื่อ-สกุล </t>
    </r>
  </si>
  <si>
    <t>โปรแกรมตรวจสอบรายชื่อผู้ที่ยังไม่ได้รับการพัฒนา (หากต้องการ)</t>
  </si>
  <si>
    <t>สถานะการได้รับการพัฒนา
ตั้งแต่ต้นปีงบประมาณ - ปัจจุบัน</t>
  </si>
  <si>
    <t>พนักงานราชการ</t>
  </si>
  <si>
    <r>
      <t xml:space="preserve">                                   </t>
    </r>
    <r>
      <rPr>
        <b/>
        <u/>
        <sz val="12"/>
        <color indexed="8"/>
        <rFont val="TH SarabunPSK"/>
        <family val="2"/>
      </rPr>
      <t>เป้าหมายการพัฒนาบุคลากรกรมปศุสัตว์
ตัวชี้วัด:</t>
    </r>
    <r>
      <rPr>
        <sz val="12"/>
        <color indexed="8"/>
        <rFont val="TH SarabunPSK"/>
        <family val="2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indexed="8"/>
        <rFont val="TH SarabunPSK"/>
        <family val="2"/>
      </rPr>
      <t>ค่าเป้าหมาย:</t>
    </r>
    <r>
      <rPr>
        <sz val="12"/>
        <color indexed="8"/>
        <rFont val="TH SarabunPSK"/>
        <family val="2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</si>
  <si>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ระบุชื่อเรื่อง/หลักสูตรที่พัฒนา</t>
  </si>
  <si>
    <r>
      <rPr>
        <b/>
        <u/>
        <sz val="16"/>
        <color indexed="8"/>
        <rFont val="TH SarabunPSK"/>
        <family val="2"/>
      </rPr>
      <t>หมายเหตุ</t>
    </r>
    <r>
      <rPr>
        <sz val="16"/>
        <color indexed="8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indexed="8"/>
        <rFont val="TH SarabunPSK"/>
        <family val="2"/>
      </rPr>
      <t>ตัวอย่างที่1</t>
    </r>
    <r>
      <rPr>
        <sz val="16"/>
        <color indexed="8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indexed="8"/>
        <rFont val="TH SarabunPSK"/>
        <family val="2"/>
      </rPr>
      <t>ตัวอย่างที่2</t>
    </r>
    <r>
      <rPr>
        <sz val="16"/>
        <color indexed="8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indexed="10"/>
        <rFont val="TH SarabunPSK"/>
        <family val="2"/>
      </rPr>
      <t xml:space="preserve">   </t>
    </r>
    <r>
      <rPr>
        <sz val="16"/>
        <color indexed="8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</si>
  <si>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ค่าธรรมเนียมหลักสูตร (ถ้ามี) (บาท)</t>
  </si>
  <si>
    <r>
      <rPr>
        <b/>
        <sz val="22"/>
        <rFont val="TH SarabunPSK"/>
        <family val="2"/>
      </rPr>
      <t xml:space="preserve">                      </t>
    </r>
    <r>
      <rPr>
        <b/>
        <i/>
        <u/>
        <sz val="22"/>
        <rFont val="JasmineUPC"/>
        <family val="1"/>
      </rPr>
      <t>โปรแกรม</t>
    </r>
    <r>
      <rPr>
        <b/>
        <i/>
        <u/>
        <sz val="36"/>
        <color indexed="62"/>
        <rFont val="JasmineUPC"/>
        <family val="1"/>
      </rPr>
      <t>สรุปผล</t>
    </r>
    <r>
      <rPr>
        <b/>
        <i/>
        <u/>
        <sz val="22"/>
        <rFont val="JasmineUPC"/>
        <family val="1"/>
      </rPr>
      <t>การพัฒนาบุคลากรกรมปศุสัตว์รายหน่วยงาน</t>
    </r>
  </si>
  <si>
    <r>
      <rPr>
        <b/>
        <u/>
        <sz val="16"/>
        <color indexed="8"/>
        <rFont val="TH SarabunPSK"/>
        <family val="2"/>
      </rPr>
      <t>คำชี้แจง</t>
    </r>
    <r>
      <rPr>
        <sz val="16"/>
        <color indexed="8"/>
        <rFont val="TH SarabunPSK"/>
        <family val="2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family val="2"/>
      </rPr>
      <t xml:space="preserve"> "เก็บข้อมูลHRD"</t>
    </r>
    <r>
      <rPr>
        <sz val="16"/>
        <color indexed="51"/>
        <rFont val="TH SarabunPSK"/>
        <family val="2"/>
      </rPr>
      <t xml:space="preserve"> </t>
    </r>
    <r>
      <rPr>
        <sz val="16"/>
        <color indexed="8"/>
        <rFont val="TH SarabunPSK"/>
        <family val="2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indexed="17"/>
        <rFont val="TH SarabunPSK"/>
        <family val="2"/>
      </rPr>
      <t xml:space="preserve">"ได้รับการพัฒนาแล้ว"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indexed="17"/>
        <rFont val="TH SarabunPSK"/>
        <family val="2"/>
      </rPr>
      <t xml:space="preserve"> </t>
    </r>
    <r>
      <rPr>
        <sz val="16"/>
        <color indexed="10"/>
        <rFont val="TH SarabunPSK"/>
        <family val="2"/>
      </rPr>
      <t>"ยังไม่ได้รับการพัฒนา"</t>
    </r>
  </si>
  <si>
    <t>นายครรชิต  สีปัดสา</t>
  </si>
  <si>
    <t>นายรังสรรค์  สรรค์พัฒนา</t>
  </si>
  <si>
    <t>นายสุรเดช  พรมวิหาร</t>
  </si>
  <si>
    <t>นายเชวงจิตร อุตธรรมมา</t>
  </si>
  <si>
    <t>นายชำนาญยุทธ ภูวิจิตร</t>
  </si>
  <si>
    <t>นายนพดล  สมัตถะ</t>
  </si>
  <si>
    <t>นางสาวแพรวไพลิน  กมุทศรี</t>
  </si>
  <si>
    <t>เจ้าพนักงานสัตวบาลชำนาญงาน</t>
  </si>
  <si>
    <t>สัตวแพทย์ชำนาญงาน</t>
  </si>
  <si>
    <t>เจ้าพนักงานสัตวบาลปฏิบัติงาน</t>
  </si>
  <si>
    <t>เจ้าพนักงานสัตวบาล</t>
  </si>
  <si>
    <t>เจ้าหน้าที่ระบบงานคอมพิวเตอร์</t>
  </si>
  <si>
    <t>นักวิชาการสัตวบาล</t>
  </si>
  <si>
    <t>สำนักงานปศุสัตว์จังหวัดกาฬสินธุ์</t>
  </si>
  <si>
    <t>มี</t>
  </si>
  <si>
    <r>
      <t xml:space="preserve">  </t>
    </r>
    <r>
      <rPr>
        <b/>
        <i/>
        <sz val="14"/>
        <rFont val="JasmineUPC"/>
        <family val="1"/>
      </rPr>
      <t xml:space="preserve">  </t>
    </r>
    <r>
      <rPr>
        <b/>
        <i/>
        <u/>
        <sz val="14"/>
        <rFont val="JasmineUPC"/>
        <family val="1"/>
      </rPr>
      <t>แบบฟอร์มเก็บข้อมูล</t>
    </r>
    <r>
      <rPr>
        <b/>
        <i/>
        <u/>
        <sz val="14"/>
        <color indexed="62"/>
        <rFont val="JasmineUPC"/>
        <family val="1"/>
      </rPr>
      <t>ผล</t>
    </r>
    <r>
      <rPr>
        <b/>
        <i/>
        <u/>
        <sz val="14"/>
        <rFont val="JasmineUPC"/>
        <family val="1"/>
      </rPr>
      <t>การพัฒนาบุคลากรกรมปศุสัตว์รายหน่วยงาน</t>
    </r>
  </si>
  <si>
    <t>นายประพันธ์  แสงฤทธิ์</t>
  </si>
  <si>
    <t>นางสมปอง  ป้องจันดา</t>
  </si>
  <si>
    <t>นางสาวเกศรา  วิชาสาร</t>
  </si>
  <si>
    <t>นายสัตวแพทย์ปฏิบัติการ</t>
  </si>
  <si>
    <t>พนักงานผู้ช่วยสัตวบาล</t>
  </si>
  <si>
    <t>นักวิชาการสัตวบาลปฏิบัติการ</t>
  </si>
  <si>
    <t>นายพณวัฒน์  บรรจงเลิศ</t>
  </si>
  <si>
    <t>นายพลกฤษณ์  อุทรักษ์</t>
  </si>
  <si>
    <t>นายอาทิตย์ สายเมือง</t>
  </si>
  <si>
    <t>นายศุภชัย ลำพาย</t>
  </si>
  <si>
    <t>นายบุญยะลาศ พลนาคู</t>
  </si>
  <si>
    <t>นายศุภชัย ภูแข่งหมอก</t>
  </si>
  <si>
    <t>นายพิชิต สุนาคราช</t>
  </si>
  <si>
    <t>ปศุสัตว์อำเภอนาคู</t>
  </si>
  <si>
    <t>ปศุสัตว์อำเภอคำม่วง</t>
  </si>
  <si>
    <t>นักวิทยาศาสตร์</t>
  </si>
  <si>
    <t>นางสาวณัฏชาภรณ์ โอระนำ</t>
  </si>
  <si>
    <t>นางสาวพัชร์ไพลิน ไชยเยศ</t>
  </si>
  <si>
    <t>นายวิวัฒน์  นิลสุข</t>
  </si>
  <si>
    <t>เจ้าพนักงานการเงินและบัญชีชำนาญงาน</t>
  </si>
  <si>
    <t>เจ้าพนักงานธุรการชำนาญงาน</t>
  </si>
  <si>
    <t>ปศุสัตว์อำเภอสมเด็จ</t>
  </si>
  <si>
    <t>นายสัตวแพทย์ชำนาญการ</t>
  </si>
  <si>
    <t>ปศุสัตว์อำเภอกมลาไสย</t>
  </si>
  <si>
    <t>ปศุสัตว์อำเภอกุฉินารายณ์</t>
  </si>
  <si>
    <t>ปศุสัตว์อำเภอนามน</t>
  </si>
  <si>
    <t>นายเชิดชัย จันทร์ตระกูล</t>
  </si>
  <si>
    <t>นายคงศักดิ์ จอมทอง</t>
  </si>
  <si>
    <t>การใช้เทคโนโลยี</t>
  </si>
  <si>
    <t>e-Learning</t>
  </si>
  <si>
    <t>นายเจริญ จิระชีวะนันท์</t>
  </si>
  <si>
    <t>หัวหน้าฝ่ายบริหารทั่วไป</t>
  </si>
  <si>
    <t>หัวหน้ากลุ่มยุทธศาสตร์และสารสนเทศการปศุสัตว์</t>
  </si>
  <si>
    <t>Digital Code Of Merit</t>
  </si>
  <si>
    <t>พ.ค.2567 - มิ.ย.2567</t>
  </si>
  <si>
    <t>หัวหน้ากลุ่มพัฒนาคุณภาพสินค้าสัตว์</t>
  </si>
  <si>
    <t>พ.ค.2567 - มิ.ย.2568</t>
  </si>
  <si>
    <t>หัวหน้ากลุ่มส่งเสริมและพัฒนาการปศุสัตว์</t>
  </si>
  <si>
    <t xml:space="preserve">นายวีรพงศ์  ภูจอมจิต </t>
  </si>
  <si>
    <t xml:space="preserve">นายประเสริฐ  ด่านกุลประเสริฐ </t>
  </si>
  <si>
    <t>ปศุสัตว์อำเภอสหัสขันธ์</t>
  </si>
  <si>
    <t>นายคุณาวุฒิ  ธวันทา</t>
  </si>
  <si>
    <t>นายเจษฏาพร  อรุณไพร</t>
  </si>
  <si>
    <t>นายชัย  นามเข็ม</t>
  </si>
  <si>
    <t>นายกฤตยา  วรรณพฤกษ์</t>
  </si>
  <si>
    <t xml:space="preserve">นายไพรัช  ศรีโฉม </t>
  </si>
  <si>
    <t>ปศุสัตว์อำเภอเขาวง</t>
  </si>
  <si>
    <t xml:space="preserve">นายธนวัฒน์  แจ่มสุวรรณ์ </t>
  </si>
  <si>
    <t>นายชาคริต  แช่มชื่น</t>
  </si>
  <si>
    <t xml:space="preserve">นายสุนันท์  ภูสีน้ำ </t>
  </si>
  <si>
    <t>นายกมล  มโนขันธ์</t>
  </si>
  <si>
    <t xml:space="preserve">นางสาวสุภัสสรา  บัวมุ้ย </t>
  </si>
  <si>
    <t>นางสาวคนึงนิจ  คำพ่วง</t>
  </si>
  <si>
    <t>นายนริศ  สำเร็จผล</t>
  </si>
  <si>
    <t>นายอนุชิต วงค์พิลาน</t>
  </si>
  <si>
    <t>นางสาวนฤมล  วิกาสาโล</t>
  </si>
  <si>
    <t>นายสุริยา  ชื่นอุรา</t>
  </si>
  <si>
    <t>Google Tools  เพื่อการพัฒนางาน</t>
  </si>
  <si>
    <t>นายไพบูลย์ ภูแข่งหมอก</t>
  </si>
  <si>
    <t>นางพัชรี นรินยา</t>
  </si>
  <si>
    <t>นางสาวนรินทรา บุญเขื่อง</t>
  </si>
  <si>
    <t>นายณัฐพงศ์ อัครสาร</t>
  </si>
  <si>
    <t>นางเพ็ญพักตร์ มาตรา</t>
  </si>
  <si>
    <t>นางนุชนาถ  พรโสภิณ</t>
  </si>
  <si>
    <t>นางสาวอารียา  ภูสีฤทธิ์</t>
  </si>
  <si>
    <t>นายประพัฒน์พงษ์  แสงเพ็ชร</t>
  </si>
  <si>
    <t>นางสาวญาณิศา อสุนี ณ อยุธยา</t>
  </si>
  <si>
    <t>นายเจษฎา  จิตจักร</t>
  </si>
  <si>
    <t>นายพิทักษ์ชัย มังสุไร</t>
  </si>
  <si>
    <t>นายอดุลย์  พิลาภ</t>
  </si>
  <si>
    <t>นางสาวอภิวัน จันทฤกษ์</t>
  </si>
  <si>
    <t>นายฤทธิพงษ์ สังวิเศษ</t>
  </si>
  <si>
    <t>นายกวิน ระวิสิทธิ์</t>
  </si>
  <si>
    <t>นายธนโชค ค่ำคูณ</t>
  </si>
  <si>
    <t>นางรสรินทร์ ดอกดู่</t>
  </si>
  <si>
    <t>นักวิเคราะห์นโยบายและแผน</t>
  </si>
  <si>
    <t>นางสาวชฎาพร อุตธรรมมา</t>
  </si>
  <si>
    <t>นางสาวอังคณารัตน์  ภูวงเรือง</t>
  </si>
  <si>
    <t>นายชัยมงคล วิเศษชู</t>
  </si>
  <si>
    <t>นายอิสเรศ ลาหา</t>
  </si>
  <si>
    <t>นางสาววรวรรณ ภูบุญปลูก</t>
  </si>
  <si>
    <t>นายคณิต สิทธิวงศ์</t>
  </si>
  <si>
    <t>นายสมัย สะอาดซื่อ</t>
  </si>
  <si>
    <t>นายชุติพนธ์ ปัดถา</t>
  </si>
  <si>
    <t>การสื่อสารและการประสานงาน</t>
  </si>
  <si>
    <t>ภาษา</t>
  </si>
  <si>
    <t>การใช้ microsoft Excel เพื่อการบริหารข้อมูล</t>
  </si>
  <si>
    <t>นางสาวนันท์ณภัส สุวรรณเรือง</t>
  </si>
  <si>
    <t>ว่าที่ร้อยตรีภัทรกิติ เนินชัด</t>
  </si>
  <si>
    <t>หัวหน้ากลุ่มพัฒนาสุขภาพสัตว์</t>
  </si>
  <si>
    <t>Microsoft Office Word 2016</t>
  </si>
  <si>
    <t>Data Visualization</t>
  </si>
  <si>
    <t>พระราชบัญญัติข้อมูลข่าวสารราชการ</t>
  </si>
  <si>
    <t>กฎหมาย/กฎระเบียบฯ</t>
  </si>
  <si>
    <t>การเขียนหนังสือราชการ</t>
  </si>
  <si>
    <t>นางสาวชัญญาพัทร์ ติชะรา</t>
  </si>
  <si>
    <t>พระราชบัญญติการจัดซื้อจัดจ้างและการบริหารพัสดุภาครัฐ พ.ศ.2560</t>
  </si>
  <si>
    <t>การเขียนหนังสือราชการ เสริมทักษะการเขียนหนังสือราชการ</t>
  </si>
  <si>
    <t>ศิลปะในการเขียนและแก้หนังสือติดต่อราชการ</t>
  </si>
  <si>
    <t>วิชากฏหมายพื้นฐานสำหรับข้าราชการ</t>
  </si>
  <si>
    <t>เทคโนโลยีเพื่อเมประสิทธิภาพการทำงานด้าน (HR HR Tech)</t>
  </si>
  <si>
    <t>ความรู้/ทักษะเฉพาะทางในสายงาน</t>
  </si>
  <si>
    <t>การบริหารผลการปฏิบัติราชการ</t>
  </si>
  <si>
    <t>Microsoft Office Excel 2016</t>
  </si>
  <si>
    <t>วัยเก๋า ฉลาดรู้เน็ต</t>
  </si>
  <si>
    <t>ความรู้พื้นฐานการบริหารทรัพยากรบุคคล</t>
  </si>
  <si>
    <t>ความมั่นคงปลอดภัยบนอินเตอร์เน็ตและการปฏิบัติตยสำหรับข้าราชการยุคดิจิทัล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</si>
</sst>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[$-1870000]d/m/yy;@"/>
    <numFmt numFmtId="188" formatCode="[$-187041E]d\ mmm\ yy;@"/>
    <numFmt numFmtId="189" formatCode="#,##0_ ;\-#,##0\ "/>
    <numFmt numFmtId="190" formatCode="#,##0.00_ ;\-#,##0.00\ "/>
    <numFmt numFmtId="191" formatCode="&quot;฿&quot;#,##0.00"/>
  </numFmts>
  <fonts count="64" x14ac:knownFonts="1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sz val="8"/>
      <name val="Tahoma"/>
      <family val="2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4"/>
      <name val="TH SarabunPSK"/>
      <family val="2"/>
      <charset val="222"/>
    </font>
    <font>
      <b/>
      <sz val="17"/>
      <color indexed="8"/>
      <name val="TH SarabunPSK"/>
      <family val="2"/>
    </font>
    <font>
      <b/>
      <sz val="12"/>
      <color indexed="8"/>
      <name val="TH SarabunPSK"/>
      <family val="2"/>
    </font>
    <font>
      <sz val="14"/>
      <name val="TH SarabunPSK"/>
      <family val="2"/>
    </font>
    <font>
      <b/>
      <sz val="22"/>
      <name val="TH SarabunPSK"/>
      <family val="2"/>
    </font>
    <font>
      <b/>
      <u/>
      <sz val="12"/>
      <color indexed="8"/>
      <name val="TH SarabunPSK"/>
      <family val="2"/>
    </font>
    <font>
      <b/>
      <sz val="11.3"/>
      <color indexed="8"/>
      <name val="TH SarabunPSK"/>
      <family val="2"/>
    </font>
    <font>
      <b/>
      <u/>
      <sz val="11.3"/>
      <color indexed="8"/>
      <name val="TH SarabunPSK"/>
      <family val="2"/>
    </font>
    <font>
      <b/>
      <sz val="17"/>
      <color indexed="10"/>
      <name val="TH SarabunPSK"/>
      <family val="2"/>
    </font>
    <font>
      <b/>
      <sz val="12"/>
      <color indexed="10"/>
      <name val="TH SarabunPSK"/>
      <family val="2"/>
    </font>
    <font>
      <b/>
      <u/>
      <sz val="16"/>
      <color indexed="8"/>
      <name val="TH SarabunPSK"/>
      <family val="2"/>
    </font>
    <font>
      <sz val="16"/>
      <color indexed="17"/>
      <name val="TH SarabunPSK"/>
      <family val="2"/>
    </font>
    <font>
      <sz val="16"/>
      <color indexed="10"/>
      <name val="TH SarabunPSK"/>
      <family val="2"/>
    </font>
    <font>
      <i/>
      <sz val="16"/>
      <color indexed="8"/>
      <name val="TH SarabunPSK"/>
      <family val="2"/>
    </font>
    <font>
      <u/>
      <sz val="16"/>
      <color indexed="10"/>
      <name val="TH SarabunPSK"/>
      <family val="2"/>
    </font>
    <font>
      <sz val="12"/>
      <color indexed="8"/>
      <name val="TH SarabunPSK"/>
      <family val="2"/>
    </font>
    <font>
      <b/>
      <i/>
      <u/>
      <sz val="22"/>
      <name val="JasmineUPC"/>
      <family val="1"/>
    </font>
    <font>
      <b/>
      <u/>
      <sz val="22"/>
      <name val="TH SarabunPSK"/>
      <family val="2"/>
      <charset val="222"/>
    </font>
    <font>
      <b/>
      <i/>
      <u/>
      <sz val="36"/>
      <color indexed="62"/>
      <name val="JasmineUPC"/>
      <family val="1"/>
    </font>
    <font>
      <sz val="16"/>
      <color indexed="51"/>
      <name val="TH SarabunPSK"/>
      <family val="2"/>
    </font>
    <font>
      <b/>
      <sz val="14"/>
      <name val="TH SarabunPSK"/>
      <family val="2"/>
    </font>
    <font>
      <b/>
      <i/>
      <sz val="14"/>
      <name val="TH SarabunPSK"/>
      <family val="2"/>
      <charset val="222"/>
    </font>
    <font>
      <b/>
      <i/>
      <sz val="14"/>
      <name val="JasmineUPC"/>
      <family val="1"/>
    </font>
    <font>
      <b/>
      <i/>
      <u/>
      <sz val="14"/>
      <name val="JasmineUPC"/>
      <family val="1"/>
    </font>
    <font>
      <b/>
      <i/>
      <u/>
      <sz val="14"/>
      <color indexed="62"/>
      <name val="JasmineUPC"/>
      <family val="1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14"/>
      <color theme="1"/>
      <name val="TH SarabunPSK"/>
      <family val="2"/>
      <charset val="222"/>
    </font>
    <font>
      <b/>
      <u/>
      <sz val="18"/>
      <color rgb="FFFF0000"/>
      <name val="TH SarabunPSK"/>
      <family val="2"/>
    </font>
    <font>
      <sz val="15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  <charset val="22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  <charset val="222"/>
    </font>
    <font>
      <b/>
      <sz val="11.3"/>
      <color theme="1"/>
      <name val="TH SarabunPSK"/>
      <family val="2"/>
    </font>
    <font>
      <b/>
      <sz val="12"/>
      <color theme="1"/>
      <name val="TH SarabunPSK"/>
      <family val="2"/>
    </font>
    <font>
      <b/>
      <sz val="9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rgb="FFFF0000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sz val="14"/>
      <color rgb="FFFF0000"/>
      <name val="TH SarabunPSK"/>
      <family val="2"/>
    </font>
    <font>
      <b/>
      <sz val="7"/>
      <color theme="1"/>
      <name val="TH SarabunPSK"/>
      <family val="2"/>
    </font>
    <font>
      <b/>
      <sz val="16"/>
      <color theme="1"/>
      <name val="TH SarabunPSK"/>
      <family val="2"/>
      <charset val="222"/>
    </font>
    <font>
      <b/>
      <u/>
      <sz val="22"/>
      <color theme="1"/>
      <name val="TH SarabunPSK"/>
      <family val="2"/>
      <charset val="222"/>
    </font>
    <font>
      <b/>
      <sz val="15"/>
      <color theme="1"/>
      <name val="TH SarabunPSK"/>
      <family val="2"/>
    </font>
    <font>
      <b/>
      <i/>
      <sz val="26"/>
      <color theme="1"/>
      <name val="JasmineUPC"/>
      <family val="1"/>
    </font>
    <font>
      <sz val="12"/>
      <color theme="1"/>
      <name val="TH SarabunPSK"/>
      <family val="2"/>
    </font>
    <font>
      <sz val="11"/>
      <color theme="1"/>
      <name val="Tahoma"/>
      <family val="2"/>
      <scheme val="minor"/>
    </font>
    <font>
      <sz val="10"/>
      <color theme="1"/>
      <name val="TH SarabunPSK"/>
      <family val="2"/>
    </font>
    <font>
      <sz val="16"/>
      <color rgb="FFFF0000"/>
      <name val="TH SarabunPSK"/>
      <family val="2"/>
    </font>
    <font>
      <sz val="12"/>
      <color rgb="FFFF0000"/>
      <name val="TH SarabunPSK"/>
      <family val="2"/>
    </font>
    <font>
      <sz val="11"/>
      <color rgb="FFFF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0" fillId="0" borderId="0"/>
    <xf numFmtId="43" fontId="31" fillId="0" borderId="0" applyFont="0" applyFill="0" applyBorder="0" applyAlignment="0" applyProtection="0"/>
    <xf numFmtId="0" fontId="59" fillId="0" borderId="0"/>
  </cellStyleXfs>
  <cellXfs count="211">
    <xf numFmtId="0" fontId="0" fillId="0" borderId="0" xfId="0"/>
    <xf numFmtId="0" fontId="32" fillId="0" borderId="0" xfId="0" applyFont="1" applyAlignment="1">
      <alignment horizontal="center" vertical="center" wrapText="1"/>
    </xf>
    <xf numFmtId="0" fontId="33" fillId="2" borderId="0" xfId="0" applyFont="1" applyFill="1" applyAlignment="1">
      <alignment horizontal="center"/>
    </xf>
    <xf numFmtId="0" fontId="34" fillId="0" borderId="0" xfId="0" applyFont="1" applyAlignment="1">
      <alignment vertical="center" shrinkToFit="1"/>
    </xf>
    <xf numFmtId="0" fontId="35" fillId="2" borderId="0" xfId="0" applyFont="1" applyFill="1" applyAlignment="1">
      <alignment vertical="center" shrinkToFit="1"/>
    </xf>
    <xf numFmtId="0" fontId="36" fillId="2" borderId="0" xfId="0" applyFont="1" applyFill="1" applyAlignment="1">
      <alignment vertical="top" wrapText="1"/>
    </xf>
    <xf numFmtId="0" fontId="34" fillId="2" borderId="0" xfId="0" applyFont="1" applyFill="1" applyAlignment="1">
      <alignment vertical="center" shrinkToFit="1"/>
    </xf>
    <xf numFmtId="0" fontId="36" fillId="2" borderId="0" xfId="0" applyFont="1" applyFill="1" applyAlignment="1">
      <alignment horizontal="center" vertical="top" wrapText="1"/>
    </xf>
    <xf numFmtId="0" fontId="37" fillId="2" borderId="0" xfId="0" applyFont="1" applyFill="1" applyAlignment="1">
      <alignment horizontal="center" vertical="top" wrapText="1"/>
    </xf>
    <xf numFmtId="0" fontId="35" fillId="2" borderId="0" xfId="0" applyFont="1" applyFill="1" applyAlignment="1">
      <alignment horizontal="center" vertical="center" textRotation="90" shrinkToFit="1"/>
    </xf>
    <xf numFmtId="0" fontId="34" fillId="0" borderId="0" xfId="0" applyFont="1" applyBorder="1" applyAlignment="1">
      <alignment vertical="center" shrinkToFit="1"/>
    </xf>
    <xf numFmtId="0" fontId="37" fillId="0" borderId="0" xfId="0" applyFont="1" applyFill="1"/>
    <xf numFmtId="0" fontId="33" fillId="0" borderId="0" xfId="0" applyFont="1" applyFill="1" applyAlignment="1">
      <alignment horizontal="right" vertical="top"/>
    </xf>
    <xf numFmtId="0" fontId="33" fillId="0" borderId="0" xfId="0" applyFont="1" applyFill="1"/>
    <xf numFmtId="0" fontId="32" fillId="0" borderId="0" xfId="0" applyFont="1" applyBorder="1" applyAlignment="1">
      <alignment horizontal="center" vertical="center" wrapText="1"/>
    </xf>
    <xf numFmtId="2" fontId="33" fillId="2" borderId="0" xfId="0" applyNumberFormat="1" applyFont="1" applyFill="1" applyAlignment="1">
      <alignment horizontal="center"/>
    </xf>
    <xf numFmtId="0" fontId="34" fillId="2" borderId="0" xfId="0" applyFont="1" applyFill="1" applyAlignment="1">
      <alignment horizontal="center" vertical="center" shrinkToFit="1"/>
    </xf>
    <xf numFmtId="2" fontId="34" fillId="2" borderId="0" xfId="0" applyNumberFormat="1" applyFont="1" applyFill="1" applyAlignment="1">
      <alignment horizontal="center" vertical="center" shrinkToFit="1"/>
    </xf>
    <xf numFmtId="43" fontId="33" fillId="2" borderId="0" xfId="2" applyNumberFormat="1" applyFont="1" applyFill="1" applyAlignment="1">
      <alignment horizontal="center"/>
    </xf>
    <xf numFmtId="43" fontId="34" fillId="2" borderId="0" xfId="2" applyNumberFormat="1" applyFont="1" applyFill="1" applyAlignment="1">
      <alignment horizontal="center" vertical="center" shrinkToFi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shrinkToFit="1"/>
    </xf>
    <xf numFmtId="0" fontId="38" fillId="0" borderId="0" xfId="0" applyFont="1" applyFill="1" applyAlignment="1">
      <alignment vertical="center" shrinkToFit="1"/>
    </xf>
    <xf numFmtId="0" fontId="33" fillId="0" borderId="0" xfId="0" applyFont="1" applyFill="1" applyAlignment="1">
      <alignment horizontal="center" vertical="center"/>
    </xf>
    <xf numFmtId="0" fontId="39" fillId="0" borderId="0" xfId="0" applyFont="1" applyFill="1" applyAlignment="1">
      <alignment horizontal="center"/>
    </xf>
    <xf numFmtId="188" fontId="40" fillId="0" borderId="0" xfId="0" applyNumberFormat="1" applyFont="1" applyFill="1" applyBorder="1" applyAlignment="1" applyProtection="1">
      <alignment horizontal="center" vertical="center"/>
      <protection locked="0" hidden="1"/>
    </xf>
    <xf numFmtId="0" fontId="38" fillId="0" borderId="0" xfId="0" applyFont="1" applyFill="1" applyAlignment="1">
      <alignment horizontal="center" vertical="center" shrinkToFit="1"/>
    </xf>
    <xf numFmtId="0" fontId="34" fillId="0" borderId="0" xfId="0" applyFont="1" applyFill="1" applyAlignment="1">
      <alignment vertical="center" shrinkToFit="1"/>
    </xf>
    <xf numFmtId="0" fontId="41" fillId="0" borderId="0" xfId="0" applyFont="1" applyFill="1" applyAlignment="1">
      <alignment vertical="center" shrinkToFit="1"/>
    </xf>
    <xf numFmtId="0" fontId="42" fillId="0" borderId="0" xfId="0" applyFont="1" applyFill="1" applyAlignment="1">
      <alignment vertical="center" shrinkToFit="1"/>
    </xf>
    <xf numFmtId="187" fontId="38" fillId="0" borderId="0" xfId="0" applyNumberFormat="1" applyFont="1" applyFill="1" applyAlignment="1">
      <alignment vertical="center" shrinkToFit="1"/>
    </xf>
    <xf numFmtId="0" fontId="35" fillId="2" borderId="0" xfId="0" applyFont="1" applyFill="1" applyAlignment="1">
      <alignment horizontal="right" vertical="center" shrinkToFit="1"/>
    </xf>
    <xf numFmtId="0" fontId="43" fillId="2" borderId="0" xfId="0" applyFont="1" applyFill="1" applyAlignment="1" applyProtection="1">
      <alignment horizontal="right" vertical="center"/>
      <protection locked="0" hidden="1"/>
    </xf>
    <xf numFmtId="3" fontId="40" fillId="2" borderId="1" xfId="2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right" vertical="center" shrinkToFit="1"/>
    </xf>
    <xf numFmtId="3" fontId="40" fillId="2" borderId="0" xfId="2" applyNumberFormat="1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right" vertical="center"/>
    </xf>
    <xf numFmtId="188" fontId="40" fillId="2" borderId="1" xfId="0" applyNumberFormat="1" applyFont="1" applyFill="1" applyBorder="1" applyAlignment="1" applyProtection="1">
      <alignment vertical="center" shrinkToFit="1"/>
      <protection locked="0" hidden="1"/>
    </xf>
    <xf numFmtId="0" fontId="32" fillId="2" borderId="0" xfId="0" applyFont="1" applyFill="1" applyBorder="1" applyAlignment="1">
      <alignment horizontal="center" vertical="center"/>
    </xf>
    <xf numFmtId="189" fontId="41" fillId="2" borderId="1" xfId="2" applyNumberFormat="1" applyFont="1" applyFill="1" applyBorder="1" applyAlignment="1">
      <alignment horizontal="center" vertical="center" shrinkToFit="1"/>
    </xf>
    <xf numFmtId="0" fontId="38" fillId="2" borderId="1" xfId="0" applyFont="1" applyFill="1" applyBorder="1" applyAlignment="1">
      <alignment horizontal="right" vertical="center" shrinkToFit="1"/>
    </xf>
    <xf numFmtId="189" fontId="41" fillId="2" borderId="0" xfId="2" applyNumberFormat="1" applyFont="1" applyFill="1" applyBorder="1" applyAlignment="1">
      <alignment horizontal="center" vertical="center" shrinkToFit="1"/>
    </xf>
    <xf numFmtId="0" fontId="41" fillId="2" borderId="1" xfId="0" applyFont="1" applyFill="1" applyBorder="1" applyAlignment="1">
      <alignment horizontal="center"/>
    </xf>
    <xf numFmtId="0" fontId="41" fillId="2" borderId="1" xfId="0" applyFont="1" applyFill="1" applyBorder="1" applyAlignment="1">
      <alignment horizontal="center" vertical="center" shrinkToFit="1"/>
    </xf>
    <xf numFmtId="189" fontId="4" fillId="2" borderId="1" xfId="2" applyNumberFormat="1" applyFont="1" applyFill="1" applyBorder="1" applyAlignment="1">
      <alignment horizontal="center" vertical="center" shrinkToFit="1"/>
    </xf>
    <xf numFmtId="190" fontId="41" fillId="2" borderId="1" xfId="2" applyNumberFormat="1" applyFont="1" applyFill="1" applyBorder="1" applyAlignment="1">
      <alignment horizontal="center" vertical="center" shrinkToFit="1"/>
    </xf>
    <xf numFmtId="190" fontId="41" fillId="2" borderId="0" xfId="2" applyNumberFormat="1" applyFont="1" applyFill="1" applyBorder="1" applyAlignment="1">
      <alignment horizontal="center" vertical="center" shrinkToFit="1"/>
    </xf>
    <xf numFmtId="0" fontId="44" fillId="2" borderId="0" xfId="0" applyFont="1" applyFill="1" applyBorder="1" applyAlignment="1">
      <alignment horizontal="center" shrinkToFit="1"/>
    </xf>
    <xf numFmtId="3" fontId="41" fillId="2" borderId="1" xfId="2" applyNumberFormat="1" applyFont="1" applyFill="1" applyBorder="1" applyAlignment="1">
      <alignment horizontal="center" vertical="center" shrinkToFit="1"/>
    </xf>
    <xf numFmtId="191" fontId="41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right" vertical="center" shrinkToFit="1"/>
    </xf>
    <xf numFmtId="191" fontId="8" fillId="2" borderId="1" xfId="0" applyNumberFormat="1" applyFont="1" applyFill="1" applyBorder="1" applyAlignment="1">
      <alignment vertical="center" shrinkToFit="1"/>
    </xf>
    <xf numFmtId="0" fontId="38" fillId="2" borderId="0" xfId="0" applyFont="1" applyFill="1" applyBorder="1" applyAlignment="1">
      <alignment vertical="center" shrinkToFit="1"/>
    </xf>
    <xf numFmtId="0" fontId="32" fillId="0" borderId="0" xfId="0" applyFont="1" applyFill="1" applyAlignment="1">
      <alignment horizontal="center" vertical="center" wrapText="1"/>
    </xf>
    <xf numFmtId="0" fontId="34" fillId="0" borderId="0" xfId="0" applyFont="1" applyFill="1" applyBorder="1" applyAlignment="1">
      <alignment vertical="center" shrinkToFit="1"/>
    </xf>
    <xf numFmtId="0" fontId="39" fillId="2" borderId="0" xfId="0" applyFont="1" applyFill="1" applyAlignment="1" applyProtection="1">
      <alignment vertical="top"/>
    </xf>
    <xf numFmtId="0" fontId="36" fillId="2" borderId="0" xfId="0" applyFont="1" applyFill="1" applyAlignment="1" applyProtection="1">
      <alignment horizontal="center" vertical="top" wrapText="1"/>
    </xf>
    <xf numFmtId="0" fontId="32" fillId="2" borderId="0" xfId="0" applyFont="1" applyFill="1" applyAlignment="1" applyProtection="1">
      <alignment horizontal="right" vertical="center"/>
    </xf>
    <xf numFmtId="0" fontId="36" fillId="2" borderId="0" xfId="0" applyFont="1" applyFill="1" applyAlignment="1" applyProtection="1">
      <alignment vertical="top" wrapText="1"/>
    </xf>
    <xf numFmtId="0" fontId="33" fillId="2" borderId="0" xfId="0" applyFont="1" applyFill="1" applyAlignment="1" applyProtection="1">
      <alignment horizontal="center"/>
    </xf>
    <xf numFmtId="2" fontId="33" fillId="2" borderId="0" xfId="0" applyNumberFormat="1" applyFont="1" applyFill="1" applyAlignment="1" applyProtection="1">
      <alignment horizontal="center"/>
    </xf>
    <xf numFmtId="43" fontId="33" fillId="2" borderId="0" xfId="2" applyNumberFormat="1" applyFont="1" applyFill="1" applyAlignment="1" applyProtection="1">
      <alignment horizontal="center"/>
    </xf>
    <xf numFmtId="0" fontId="33" fillId="2" borderId="0" xfId="0" applyFont="1" applyFill="1" applyAlignment="1" applyProtection="1">
      <alignment horizontal="center" vertical="center"/>
    </xf>
    <xf numFmtId="0" fontId="37" fillId="2" borderId="0" xfId="0" applyFont="1" applyFill="1" applyAlignment="1" applyProtection="1">
      <alignment horizontal="center" vertical="top" wrapText="1"/>
    </xf>
    <xf numFmtId="0" fontId="45" fillId="2" borderId="0" xfId="0" applyFont="1" applyFill="1" applyAlignment="1" applyProtection="1">
      <alignment horizontal="right" vertical="center" shrinkToFit="1"/>
    </xf>
    <xf numFmtId="0" fontId="46" fillId="2" borderId="0" xfId="0" applyFont="1" applyFill="1" applyAlignment="1" applyProtection="1">
      <alignment horizontal="right" vertical="center" wrapText="1"/>
    </xf>
    <xf numFmtId="0" fontId="35" fillId="2" borderId="0" xfId="0" applyFont="1" applyFill="1" applyAlignment="1" applyProtection="1">
      <alignment horizontal="center" vertical="center" textRotation="90" shrinkToFit="1"/>
    </xf>
    <xf numFmtId="0" fontId="35" fillId="2" borderId="0" xfId="0" applyFont="1" applyFill="1" applyAlignment="1" applyProtection="1">
      <alignment horizontal="right" vertical="center" shrinkToFit="1"/>
    </xf>
    <xf numFmtId="0" fontId="35" fillId="2" borderId="0" xfId="0" applyFont="1" applyFill="1" applyAlignment="1" applyProtection="1">
      <alignment vertical="center" shrinkToFit="1"/>
    </xf>
    <xf numFmtId="0" fontId="34" fillId="2" borderId="0" xfId="0" applyFont="1" applyFill="1" applyAlignment="1" applyProtection="1">
      <alignment vertical="center" shrinkToFit="1"/>
    </xf>
    <xf numFmtId="0" fontId="34" fillId="2" borderId="0" xfId="0" applyFont="1" applyFill="1" applyAlignment="1" applyProtection="1">
      <alignment horizontal="center" vertical="center" shrinkToFit="1"/>
    </xf>
    <xf numFmtId="2" fontId="34" fillId="2" borderId="0" xfId="0" applyNumberFormat="1" applyFont="1" applyFill="1" applyAlignment="1" applyProtection="1">
      <alignment horizontal="center" vertical="center" shrinkToFit="1"/>
    </xf>
    <xf numFmtId="43" fontId="34" fillId="2" borderId="0" xfId="2" applyNumberFormat="1" applyFont="1" applyFill="1" applyAlignment="1" applyProtection="1">
      <alignment horizontal="center" vertical="center" shrinkToFit="1"/>
    </xf>
    <xf numFmtId="0" fontId="34" fillId="2" borderId="0" xfId="0" applyFont="1" applyFill="1" applyBorder="1" applyAlignment="1" applyProtection="1">
      <alignment horizontal="center" vertical="center" shrinkToFit="1"/>
    </xf>
    <xf numFmtId="0" fontId="46" fillId="2" borderId="1" xfId="0" applyFont="1" applyFill="1" applyBorder="1" applyAlignment="1" applyProtection="1">
      <alignment horizontal="center" vertical="center" wrapText="1"/>
    </xf>
    <xf numFmtId="0" fontId="46" fillId="2" borderId="2" xfId="0" applyFont="1" applyFill="1" applyBorder="1" applyAlignment="1" applyProtection="1">
      <alignment horizontal="center" vertical="center" wrapText="1"/>
    </xf>
    <xf numFmtId="0" fontId="47" fillId="2" borderId="2" xfId="0" applyFont="1" applyFill="1" applyBorder="1" applyAlignment="1" applyProtection="1">
      <alignment horizontal="center" vertical="center" wrapText="1"/>
    </xf>
    <xf numFmtId="0" fontId="46" fillId="2" borderId="3" xfId="0" applyFont="1" applyFill="1" applyBorder="1" applyAlignment="1" applyProtection="1">
      <alignment horizontal="center" vertical="center" wrapText="1"/>
    </xf>
    <xf numFmtId="0" fontId="48" fillId="2" borderId="1" xfId="0" applyFont="1" applyFill="1" applyBorder="1" applyAlignment="1" applyProtection="1">
      <alignment horizontal="center" vertical="center" wrapText="1"/>
    </xf>
    <xf numFmtId="0" fontId="34" fillId="0" borderId="4" xfId="0" applyFont="1" applyBorder="1" applyAlignment="1" applyProtection="1">
      <alignment horizontal="center" vertical="center" shrinkToFit="1"/>
      <protection locked="0"/>
    </xf>
    <xf numFmtId="0" fontId="34" fillId="0" borderId="4" xfId="0" applyFont="1" applyBorder="1" applyAlignment="1" applyProtection="1">
      <alignment vertical="center" shrinkToFit="1"/>
      <protection locked="0"/>
    </xf>
    <xf numFmtId="43" fontId="34" fillId="0" borderId="4" xfId="2" applyNumberFormat="1" applyFont="1" applyBorder="1" applyAlignment="1" applyProtection="1">
      <alignment horizontal="center" vertical="center" shrinkToFit="1"/>
      <protection locked="0"/>
    </xf>
    <xf numFmtId="1" fontId="34" fillId="0" borderId="4" xfId="0" applyNumberFormat="1" applyFont="1" applyBorder="1" applyAlignment="1" applyProtection="1">
      <alignment horizontal="center" vertical="center" shrinkToFit="1"/>
      <protection locked="0"/>
    </xf>
    <xf numFmtId="0" fontId="34" fillId="0" borderId="1" xfId="0" applyFont="1" applyBorder="1" applyAlignment="1" applyProtection="1">
      <alignment horizontal="center" vertical="center" shrinkToFit="1"/>
      <protection locked="0"/>
    </xf>
    <xf numFmtId="0" fontId="34" fillId="0" borderId="1" xfId="0" applyFont="1" applyBorder="1" applyAlignment="1" applyProtection="1">
      <alignment vertical="center" shrinkToFit="1"/>
      <protection locked="0"/>
    </xf>
    <xf numFmtId="2" fontId="34" fillId="0" borderId="1" xfId="0" applyNumberFormat="1" applyFont="1" applyBorder="1" applyAlignment="1" applyProtection="1">
      <alignment horizontal="center" vertical="center" shrinkToFit="1"/>
      <protection locked="0"/>
    </xf>
    <xf numFmtId="43" fontId="34" fillId="0" borderId="1" xfId="2" applyNumberFormat="1" applyFont="1" applyBorder="1" applyAlignment="1" applyProtection="1">
      <alignment horizontal="center" vertical="center" shrinkToFit="1"/>
      <protection locked="0"/>
    </xf>
    <xf numFmtId="49" fontId="34" fillId="0" borderId="1" xfId="0" applyNumberFormat="1" applyFont="1" applyBorder="1" applyAlignment="1" applyProtection="1">
      <alignment vertical="center" shrinkToFit="1"/>
      <protection locked="0"/>
    </xf>
    <xf numFmtId="1" fontId="34" fillId="0" borderId="1" xfId="0" applyNumberFormat="1" applyFont="1" applyBorder="1" applyAlignment="1" applyProtection="1">
      <alignment horizontal="center" vertical="center" shrinkToFit="1"/>
      <protection locked="0"/>
    </xf>
    <xf numFmtId="0" fontId="34" fillId="0" borderId="0" xfId="0" applyFont="1" applyAlignment="1" applyProtection="1">
      <alignment horizontal="center" vertical="center" shrinkToFit="1"/>
      <protection locked="0"/>
    </xf>
    <xf numFmtId="49" fontId="34" fillId="0" borderId="0" xfId="0" applyNumberFormat="1" applyFont="1" applyAlignment="1" applyProtection="1">
      <alignment vertical="center" shrinkToFit="1"/>
      <protection locked="0"/>
    </xf>
    <xf numFmtId="0" fontId="34" fillId="0" borderId="0" xfId="0" applyFont="1" applyAlignment="1" applyProtection="1">
      <alignment vertical="center" shrinkToFit="1"/>
      <protection locked="0"/>
    </xf>
    <xf numFmtId="0" fontId="34" fillId="0" borderId="0" xfId="0" applyFont="1" applyBorder="1" applyAlignment="1" applyProtection="1">
      <alignment vertical="center" shrinkToFit="1"/>
      <protection locked="0"/>
    </xf>
    <xf numFmtId="2" fontId="34" fillId="0" borderId="0" xfId="0" applyNumberFormat="1" applyFont="1" applyAlignment="1" applyProtection="1">
      <alignment horizontal="center" vertical="center" shrinkToFit="1"/>
      <protection locked="0"/>
    </xf>
    <xf numFmtId="43" fontId="34" fillId="0" borderId="0" xfId="2" applyNumberFormat="1" applyFont="1" applyAlignment="1" applyProtection="1">
      <alignment horizontal="center" vertical="center" shrinkToFit="1"/>
      <protection locked="0"/>
    </xf>
    <xf numFmtId="0" fontId="34" fillId="0" borderId="0" xfId="0" applyFont="1" applyBorder="1" applyAlignment="1" applyProtection="1">
      <alignment horizontal="center" vertical="center" shrinkToFit="1"/>
      <protection locked="0"/>
    </xf>
    <xf numFmtId="1" fontId="34" fillId="0" borderId="0" xfId="0" applyNumberFormat="1" applyFont="1" applyAlignment="1" applyProtection="1">
      <alignment horizontal="center" vertical="center" shrinkToFit="1"/>
      <protection locked="0"/>
    </xf>
    <xf numFmtId="0" fontId="36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center" wrapText="1"/>
    </xf>
    <xf numFmtId="188" fontId="40" fillId="2" borderId="0" xfId="0" applyNumberFormat="1" applyFont="1" applyFill="1" applyBorder="1" applyAlignment="1" applyProtection="1">
      <alignment vertical="center" shrinkToFit="1"/>
      <protection locked="0" hidden="1"/>
    </xf>
    <xf numFmtId="2" fontId="32" fillId="2" borderId="0" xfId="0" applyNumberFormat="1" applyFont="1" applyFill="1" applyBorder="1" applyAlignment="1">
      <alignment horizontal="center" vertical="center" shrinkToFit="1"/>
    </xf>
    <xf numFmtId="0" fontId="49" fillId="2" borderId="0" xfId="0" applyFont="1" applyFill="1" applyBorder="1" applyAlignment="1">
      <alignment horizontal="center" vertical="center" shrinkToFit="1"/>
    </xf>
    <xf numFmtId="0" fontId="41" fillId="2" borderId="0" xfId="0" applyFont="1" applyFill="1" applyBorder="1" applyAlignment="1">
      <alignment horizontal="center" vertical="center" shrinkToFit="1"/>
    </xf>
    <xf numFmtId="0" fontId="50" fillId="0" borderId="0" xfId="0" applyFont="1" applyProtection="1">
      <protection locked="0"/>
    </xf>
    <xf numFmtId="0" fontId="51" fillId="0" borderId="1" xfId="0" applyFont="1" applyBorder="1" applyAlignment="1" applyProtection="1">
      <alignment horizontal="center" vertical="center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center" vertical="center" shrinkToFit="1"/>
      <protection locked="0"/>
    </xf>
    <xf numFmtId="0" fontId="51" fillId="0" borderId="0" xfId="0" applyFont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 wrapText="1"/>
    </xf>
    <xf numFmtId="3" fontId="40" fillId="0" borderId="1" xfId="2" applyNumberFormat="1" applyFont="1" applyFill="1" applyBorder="1" applyAlignment="1" applyProtection="1">
      <alignment horizontal="center" vertical="center" shrinkToFit="1"/>
      <protection locked="0"/>
    </xf>
    <xf numFmtId="1" fontId="41" fillId="3" borderId="1" xfId="0" applyNumberFormat="1" applyFont="1" applyFill="1" applyBorder="1" applyAlignment="1">
      <alignment horizontal="center" vertical="center" shrinkToFit="1"/>
    </xf>
    <xf numFmtId="0" fontId="41" fillId="3" borderId="1" xfId="0" applyFont="1" applyFill="1" applyBorder="1" applyAlignment="1">
      <alignment horizontal="center" vertical="center" shrinkToFit="1"/>
    </xf>
    <xf numFmtId="0" fontId="44" fillId="4" borderId="0" xfId="0" applyFont="1" applyFill="1" applyBorder="1" applyAlignment="1">
      <alignment horizontal="center" shrinkToFit="1"/>
    </xf>
    <xf numFmtId="191" fontId="52" fillId="4" borderId="0" xfId="0" applyNumberFormat="1" applyFont="1" applyFill="1" applyBorder="1" applyAlignment="1">
      <alignment vertical="center" shrinkToFit="1"/>
    </xf>
    <xf numFmtId="0" fontId="38" fillId="4" borderId="0" xfId="0" applyFont="1" applyFill="1" applyAlignment="1">
      <alignment vertical="center" shrinkToFit="1"/>
    </xf>
    <xf numFmtId="2" fontId="53" fillId="2" borderId="3" xfId="0" applyNumberFormat="1" applyFont="1" applyFill="1" applyBorder="1" applyAlignment="1" applyProtection="1">
      <alignment horizontal="center" vertical="center" wrapText="1"/>
    </xf>
    <xf numFmtId="0" fontId="53" fillId="2" borderId="1" xfId="0" applyFont="1" applyFill="1" applyBorder="1" applyAlignment="1" applyProtection="1">
      <alignment horizontal="center" vertical="center" wrapText="1" shrinkToFit="1"/>
    </xf>
    <xf numFmtId="187" fontId="48" fillId="2" borderId="2" xfId="0" applyNumberFormat="1" applyFont="1" applyFill="1" applyBorder="1" applyAlignment="1" applyProtection="1">
      <alignment horizontal="center" vertical="center" wrapText="1"/>
    </xf>
    <xf numFmtId="2" fontId="48" fillId="2" borderId="3" xfId="0" applyNumberFormat="1" applyFont="1" applyFill="1" applyBorder="1" applyAlignment="1" applyProtection="1">
      <alignment horizontal="center" vertical="center" wrapText="1"/>
    </xf>
    <xf numFmtId="0" fontId="34" fillId="0" borderId="1" xfId="0" applyFont="1" applyBorder="1" applyProtection="1">
      <protection locked="0"/>
    </xf>
    <xf numFmtId="0" fontId="34" fillId="0" borderId="1" xfId="0" applyFont="1" applyBorder="1" applyAlignment="1" applyProtection="1">
      <alignment shrinkToFit="1"/>
      <protection locked="0"/>
    </xf>
    <xf numFmtId="0" fontId="34" fillId="2" borderId="1" xfId="0" applyFont="1" applyFill="1" applyBorder="1" applyAlignment="1" applyProtection="1">
      <alignment horizontal="center"/>
    </xf>
    <xf numFmtId="0" fontId="34" fillId="0" borderId="0" xfId="0" applyFont="1" applyAlignment="1" applyProtection="1">
      <alignment horizontal="center"/>
      <protection locked="0"/>
    </xf>
    <xf numFmtId="0" fontId="34" fillId="0" borderId="0" xfId="0" applyFont="1" applyProtection="1">
      <protection locked="0"/>
    </xf>
    <xf numFmtId="0" fontId="34" fillId="0" borderId="0" xfId="0" applyFont="1" applyAlignment="1" applyProtection="1">
      <alignment shrinkToFit="1"/>
      <protection locked="0"/>
    </xf>
    <xf numFmtId="0" fontId="50" fillId="0" borderId="1" xfId="0" applyFont="1" applyBorder="1" applyAlignment="1" applyProtection="1">
      <alignment horizontal="center"/>
      <protection locked="0"/>
    </xf>
    <xf numFmtId="0" fontId="34" fillId="0" borderId="11" xfId="0" applyFont="1" applyBorder="1" applyAlignment="1" applyProtection="1">
      <alignment horizontal="center" vertical="center" shrinkToFit="1"/>
      <protection locked="0"/>
    </xf>
    <xf numFmtId="49" fontId="34" fillId="0" borderId="4" xfId="0" applyNumberFormat="1" applyFont="1" applyBorder="1" applyAlignment="1" applyProtection="1">
      <alignment horizontal="center" vertical="center" shrinkToFit="1"/>
      <protection locked="0"/>
    </xf>
    <xf numFmtId="0" fontId="33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58" fillId="0" borderId="1" xfId="0" applyFont="1" applyBorder="1" applyAlignment="1" applyProtection="1">
      <alignment vertical="center" shrinkToFit="1"/>
      <protection locked="0"/>
    </xf>
    <xf numFmtId="49" fontId="34" fillId="0" borderId="1" xfId="0" applyNumberFormat="1" applyFont="1" applyBorder="1" applyAlignment="1" applyProtection="1">
      <alignment horizontal="center" vertical="center" shrinkToFit="1"/>
      <protection locked="0"/>
    </xf>
    <xf numFmtId="0" fontId="41" fillId="0" borderId="0" xfId="0" applyFont="1"/>
    <xf numFmtId="0" fontId="58" fillId="0" borderId="0" xfId="0" applyFont="1"/>
    <xf numFmtId="0" fontId="41" fillId="0" borderId="1" xfId="0" applyFont="1" applyBorder="1"/>
    <xf numFmtId="0" fontId="60" fillId="0" borderId="1" xfId="0" applyFont="1" applyBorder="1" applyAlignment="1">
      <alignment vertical="center" wrapText="1"/>
    </xf>
    <xf numFmtId="0" fontId="61" fillId="0" borderId="1" xfId="0" applyFont="1" applyBorder="1" applyAlignment="1">
      <alignment horizontal="left" vertical="center" wrapText="1"/>
    </xf>
    <xf numFmtId="0" fontId="62" fillId="0" borderId="1" xfId="0" applyFont="1" applyBorder="1" applyAlignment="1">
      <alignment horizontal="left" vertical="center" wrapText="1"/>
    </xf>
    <xf numFmtId="0" fontId="52" fillId="0" borderId="1" xfId="0" applyFont="1" applyBorder="1" applyAlignment="1" applyProtection="1">
      <alignment vertical="center" shrinkToFit="1"/>
      <protection locked="0"/>
    </xf>
    <xf numFmtId="0" fontId="63" fillId="0" borderId="1" xfId="0" applyFont="1" applyBorder="1" applyAlignment="1">
      <alignment vertical="center" wrapText="1"/>
    </xf>
    <xf numFmtId="0" fontId="52" fillId="0" borderId="4" xfId="0" applyFont="1" applyBorder="1" applyAlignment="1" applyProtection="1">
      <alignment vertical="center" shrinkToFit="1"/>
      <protection locked="0"/>
    </xf>
    <xf numFmtId="0" fontId="52" fillId="0" borderId="4" xfId="0" applyFont="1" applyBorder="1" applyAlignment="1" applyProtection="1">
      <alignment horizontal="center" vertical="center" shrinkToFit="1"/>
      <protection locked="0"/>
    </xf>
    <xf numFmtId="49" fontId="52" fillId="0" borderId="4" xfId="0" applyNumberFormat="1" applyFont="1" applyBorder="1" applyAlignment="1" applyProtection="1">
      <alignment horizontal="center" vertical="center" shrinkToFit="1"/>
      <protection locked="0"/>
    </xf>
    <xf numFmtId="43" fontId="52" fillId="0" borderId="4" xfId="2" applyNumberFormat="1" applyFont="1" applyBorder="1" applyAlignment="1" applyProtection="1">
      <alignment horizontal="center" vertical="center" shrinkToFit="1"/>
      <protection locked="0"/>
    </xf>
    <xf numFmtId="1" fontId="52" fillId="0" borderId="4" xfId="0" applyNumberFormat="1" applyFont="1" applyBorder="1" applyAlignment="1" applyProtection="1">
      <alignment horizontal="center" vertical="center" shrinkToFit="1"/>
      <protection locked="0"/>
    </xf>
    <xf numFmtId="0" fontId="63" fillId="0" borderId="1" xfId="0" applyFont="1" applyBorder="1" applyAlignment="1">
      <alignment horizontal="left" vertical="center" wrapText="1"/>
    </xf>
    <xf numFmtId="1" fontId="52" fillId="0" borderId="1" xfId="0" applyNumberFormat="1" applyFont="1" applyBorder="1" applyAlignment="1" applyProtection="1">
      <alignment horizontal="center" vertical="center" shrinkToFit="1"/>
      <protection locked="0"/>
    </xf>
    <xf numFmtId="0" fontId="25" fillId="0" borderId="3" xfId="0" applyFont="1" applyFill="1" applyBorder="1" applyAlignment="1" applyProtection="1">
      <alignment horizontal="center" vertical="center" wrapText="1" shrinkToFit="1"/>
      <protection locked="0"/>
    </xf>
    <xf numFmtId="0" fontId="25" fillId="0" borderId="6" xfId="0" applyFont="1" applyFill="1" applyBorder="1" applyAlignment="1" applyProtection="1">
      <alignment horizontal="center" vertical="center" wrapText="1" shrinkToFit="1"/>
      <protection locked="0"/>
    </xf>
    <xf numFmtId="0" fontId="26" fillId="2" borderId="0" xfId="0" applyFont="1" applyFill="1" applyBorder="1" applyAlignment="1" applyProtection="1">
      <alignment horizontal="left" wrapText="1"/>
    </xf>
    <xf numFmtId="0" fontId="35" fillId="2" borderId="0" xfId="0" applyFont="1" applyFill="1" applyAlignment="1" applyProtection="1">
      <alignment horizontal="right" vertical="center" shrinkToFit="1"/>
    </xf>
    <xf numFmtId="0" fontId="46" fillId="2" borderId="0" xfId="0" applyFont="1" applyFill="1" applyAlignment="1" applyProtection="1">
      <alignment horizontal="center" vertical="center"/>
    </xf>
    <xf numFmtId="0" fontId="40" fillId="5" borderId="3" xfId="0" applyFont="1" applyFill="1" applyBorder="1" applyAlignment="1" applyProtection="1">
      <alignment horizontal="center" vertical="center" shrinkToFit="1"/>
      <protection locked="0"/>
    </xf>
    <xf numFmtId="0" fontId="40" fillId="5" borderId="6" xfId="0" applyFont="1" applyFill="1" applyBorder="1" applyAlignment="1" applyProtection="1">
      <alignment horizontal="center" vertical="center" shrinkToFit="1"/>
      <protection locked="0"/>
    </xf>
    <xf numFmtId="188" fontId="40" fillId="5" borderId="3" xfId="0" applyNumberFormat="1" applyFont="1" applyFill="1" applyBorder="1" applyAlignment="1" applyProtection="1">
      <alignment horizontal="center" vertical="center" shrinkToFit="1"/>
      <protection locked="0"/>
    </xf>
    <xf numFmtId="188" fontId="40" fillId="5" borderId="6" xfId="0" applyNumberFormat="1" applyFont="1" applyFill="1" applyBorder="1" applyAlignment="1" applyProtection="1">
      <alignment horizontal="center" vertical="center" shrinkToFit="1"/>
      <protection locked="0"/>
    </xf>
    <xf numFmtId="0" fontId="46" fillId="2" borderId="0" xfId="0" applyFont="1" applyFill="1" applyAlignment="1" applyProtection="1">
      <alignment horizontal="right" vertical="center"/>
    </xf>
    <xf numFmtId="2" fontId="32" fillId="3" borderId="1" xfId="0" applyNumberFormat="1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0" fontId="38" fillId="2" borderId="1" xfId="0" applyFont="1" applyFill="1" applyBorder="1" applyAlignment="1">
      <alignment vertical="center" shrinkToFit="1"/>
    </xf>
    <xf numFmtId="0" fontId="44" fillId="3" borderId="1" xfId="0" applyFont="1" applyFill="1" applyBorder="1" applyAlignment="1">
      <alignment horizontal="center" vertical="center" shrinkToFit="1"/>
    </xf>
    <xf numFmtId="0" fontId="38" fillId="2" borderId="1" xfId="0" applyFont="1" applyFill="1" applyBorder="1" applyAlignment="1">
      <alignment horizontal="left" shrinkToFit="1"/>
    </xf>
    <xf numFmtId="0" fontId="38" fillId="2" borderId="4" xfId="0" applyFont="1" applyFill="1" applyBorder="1" applyAlignment="1">
      <alignment vertical="center" shrinkToFit="1"/>
    </xf>
    <xf numFmtId="0" fontId="22" fillId="2" borderId="0" xfId="0" applyFont="1" applyFill="1" applyAlignment="1">
      <alignment horizontal="center" vertical="center"/>
    </xf>
    <xf numFmtId="0" fontId="55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6" fillId="2" borderId="0" xfId="0" applyFont="1" applyFill="1" applyAlignment="1">
      <alignment horizontal="center" vertical="center"/>
    </xf>
    <xf numFmtId="0" fontId="56" fillId="2" borderId="9" xfId="0" applyFont="1" applyFill="1" applyBorder="1" applyAlignment="1">
      <alignment horizontal="center" vertical="center"/>
    </xf>
    <xf numFmtId="0" fontId="40" fillId="2" borderId="1" xfId="0" applyFont="1" applyFill="1" applyBorder="1" applyAlignment="1" applyProtection="1">
      <alignment horizontal="center" vertical="center"/>
      <protection locked="0" hidden="1"/>
    </xf>
    <xf numFmtId="0" fontId="32" fillId="2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left" vertical="center" shrinkToFit="1"/>
    </xf>
    <xf numFmtId="49" fontId="38" fillId="2" borderId="1" xfId="0" applyNumberFormat="1" applyFont="1" applyFill="1" applyBorder="1" applyAlignment="1">
      <alignment horizontal="right" vertical="center" shrinkToFit="1"/>
    </xf>
    <xf numFmtId="0" fontId="38" fillId="2" borderId="1" xfId="0" applyFont="1" applyFill="1" applyBorder="1" applyAlignment="1">
      <alignment horizontal="right" vertical="center" shrinkToFit="1"/>
    </xf>
    <xf numFmtId="0" fontId="35" fillId="2" borderId="0" xfId="0" applyFont="1" applyFill="1" applyAlignment="1">
      <alignment horizontal="right" vertical="center" shrinkToFit="1"/>
    </xf>
    <xf numFmtId="0" fontId="54" fillId="3" borderId="2" xfId="0" applyFont="1" applyFill="1" applyBorder="1" applyAlignment="1">
      <alignment horizontal="center" vertical="center" shrinkToFit="1"/>
    </xf>
    <xf numFmtId="0" fontId="54" fillId="3" borderId="6" xfId="0" applyFont="1" applyFill="1" applyBorder="1" applyAlignment="1">
      <alignment horizontal="center" vertical="center" shrinkToFit="1"/>
    </xf>
    <xf numFmtId="0" fontId="38" fillId="2" borderId="6" xfId="0" applyFont="1" applyFill="1" applyBorder="1" applyAlignment="1">
      <alignment horizontal="right" vertical="center" shrinkToFit="1"/>
    </xf>
    <xf numFmtId="0" fontId="43" fillId="3" borderId="2" xfId="0" applyFont="1" applyFill="1" applyBorder="1" applyAlignment="1">
      <alignment horizontal="center" vertical="center" shrinkToFit="1"/>
    </xf>
    <xf numFmtId="0" fontId="43" fillId="3" borderId="6" xfId="0" applyFont="1" applyFill="1" applyBorder="1" applyAlignment="1">
      <alignment horizontal="center" vertical="center" shrinkToFit="1"/>
    </xf>
    <xf numFmtId="0" fontId="43" fillId="6" borderId="3" xfId="0" applyFont="1" applyFill="1" applyBorder="1" applyAlignment="1">
      <alignment horizontal="center" vertical="center"/>
    </xf>
    <xf numFmtId="0" fontId="43" fillId="6" borderId="2" xfId="0" applyFont="1" applyFill="1" applyBorder="1" applyAlignment="1">
      <alignment horizontal="center" vertical="center"/>
    </xf>
    <xf numFmtId="0" fontId="43" fillId="6" borderId="6" xfId="0" applyFont="1" applyFill="1" applyBorder="1" applyAlignment="1">
      <alignment horizontal="center" vertical="center"/>
    </xf>
    <xf numFmtId="0" fontId="32" fillId="6" borderId="5" xfId="0" applyFont="1" applyFill="1" applyBorder="1" applyAlignment="1">
      <alignment horizontal="center" vertical="center" textRotation="90" shrinkToFit="1"/>
    </xf>
    <xf numFmtId="0" fontId="32" fillId="6" borderId="8" xfId="0" applyFont="1" applyFill="1" applyBorder="1" applyAlignment="1">
      <alignment horizontal="center" vertical="center" textRotation="90" shrinkToFit="1"/>
    </xf>
    <xf numFmtId="0" fontId="32" fillId="6" borderId="4" xfId="0" applyFont="1" applyFill="1" applyBorder="1" applyAlignment="1">
      <alignment horizontal="center" vertical="center" textRotation="90" shrinkToFit="1"/>
    </xf>
    <xf numFmtId="0" fontId="43" fillId="7" borderId="3" xfId="0" applyFont="1" applyFill="1" applyBorder="1" applyAlignment="1">
      <alignment horizontal="center" vertical="center" shrinkToFit="1"/>
    </xf>
    <xf numFmtId="0" fontId="43" fillId="7" borderId="2" xfId="0" applyFont="1" applyFill="1" applyBorder="1" applyAlignment="1">
      <alignment horizontal="center" vertical="center" shrinkToFit="1"/>
    </xf>
    <xf numFmtId="0" fontId="43" fillId="7" borderId="6" xfId="0" applyFont="1" applyFill="1" applyBorder="1" applyAlignment="1">
      <alignment horizontal="center" vertical="center" shrinkToFit="1"/>
    </xf>
    <xf numFmtId="0" fontId="54" fillId="7" borderId="3" xfId="0" applyFont="1" applyFill="1" applyBorder="1" applyAlignment="1">
      <alignment horizontal="center" vertical="center" shrinkToFit="1"/>
    </xf>
    <xf numFmtId="0" fontId="54" fillId="7" borderId="2" xfId="0" applyFont="1" applyFill="1" applyBorder="1" applyAlignment="1">
      <alignment horizontal="center" vertical="center" shrinkToFit="1"/>
    </xf>
    <xf numFmtId="0" fontId="54" fillId="7" borderId="6" xfId="0" applyFont="1" applyFill="1" applyBorder="1" applyAlignment="1">
      <alignment horizontal="center" vertical="center" shrinkToFit="1"/>
    </xf>
    <xf numFmtId="0" fontId="32" fillId="7" borderId="5" xfId="0" applyFont="1" applyFill="1" applyBorder="1" applyAlignment="1">
      <alignment horizontal="center" vertical="center" textRotation="90" shrinkToFit="1"/>
    </xf>
    <xf numFmtId="0" fontId="32" fillId="7" borderId="8" xfId="0" applyFont="1" applyFill="1" applyBorder="1" applyAlignment="1">
      <alignment horizontal="center" vertical="center" textRotation="90" shrinkToFit="1"/>
    </xf>
    <xf numFmtId="0" fontId="32" fillId="7" borderId="4" xfId="0" applyFont="1" applyFill="1" applyBorder="1" applyAlignment="1">
      <alignment horizontal="center" vertical="center" textRotation="90" shrinkToFit="1"/>
    </xf>
    <xf numFmtId="0" fontId="43" fillId="6" borderId="1" xfId="0" applyFont="1" applyFill="1" applyBorder="1" applyAlignment="1">
      <alignment horizontal="center" vertical="center" shrinkToFit="1"/>
    </xf>
    <xf numFmtId="0" fontId="43" fillId="7" borderId="1" xfId="0" applyFont="1" applyFill="1" applyBorder="1" applyAlignment="1">
      <alignment horizontal="center" vertical="center" shrinkToFit="1"/>
    </xf>
    <xf numFmtId="0" fontId="43" fillId="6" borderId="3" xfId="0" applyFont="1" applyFill="1" applyBorder="1" applyAlignment="1">
      <alignment horizontal="center" vertical="center" shrinkToFit="1"/>
    </xf>
    <xf numFmtId="0" fontId="43" fillId="6" borderId="2" xfId="0" applyFont="1" applyFill="1" applyBorder="1" applyAlignment="1">
      <alignment horizontal="center" vertical="center" shrinkToFit="1"/>
    </xf>
    <xf numFmtId="0" fontId="43" fillId="6" borderId="6" xfId="0" applyFont="1" applyFill="1" applyBorder="1" applyAlignment="1">
      <alignment horizontal="center" vertical="center" shrinkToFit="1"/>
    </xf>
    <xf numFmtId="0" fontId="42" fillId="4" borderId="0" xfId="0" applyFont="1" applyFill="1" applyAlignment="1">
      <alignment horizontal="left" vertical="center" shrinkToFit="1"/>
    </xf>
    <xf numFmtId="0" fontId="46" fillId="6" borderId="7" xfId="0" applyFont="1" applyFill="1" applyBorder="1" applyAlignment="1">
      <alignment horizontal="left" vertical="center" wrapText="1" shrinkToFit="1"/>
    </xf>
    <xf numFmtId="0" fontId="48" fillId="6" borderId="7" xfId="0" applyFont="1" applyFill="1" applyBorder="1" applyAlignment="1">
      <alignment horizontal="left" vertical="center" wrapText="1" shrinkToFit="1"/>
    </xf>
    <xf numFmtId="0" fontId="48" fillId="6" borderId="0" xfId="0" applyFont="1" applyFill="1" applyBorder="1" applyAlignment="1">
      <alignment horizontal="left" vertical="center" wrapText="1" shrinkToFit="1"/>
    </xf>
    <xf numFmtId="0" fontId="32" fillId="3" borderId="1" xfId="0" applyFont="1" applyFill="1" applyBorder="1" applyAlignment="1">
      <alignment horizontal="center" vertical="center" textRotation="90" shrinkToFit="1"/>
    </xf>
    <xf numFmtId="0" fontId="43" fillId="3" borderId="1" xfId="0" applyFont="1" applyFill="1" applyBorder="1" applyAlignment="1">
      <alignment horizontal="center" vertical="center" shrinkToFit="1"/>
    </xf>
    <xf numFmtId="0" fontId="38" fillId="2" borderId="2" xfId="0" applyFont="1" applyFill="1" applyBorder="1" applyAlignment="1">
      <alignment horizontal="center" vertical="center" shrinkToFit="1"/>
    </xf>
    <xf numFmtId="0" fontId="38" fillId="2" borderId="6" xfId="0" applyFont="1" applyFill="1" applyBorder="1" applyAlignment="1">
      <alignment horizontal="center" vertical="center" shrinkToFit="1"/>
    </xf>
    <xf numFmtId="0" fontId="41" fillId="2" borderId="10" xfId="0" applyFont="1" applyFill="1" applyBorder="1" applyAlignment="1" applyProtection="1">
      <alignment horizontal="left" vertical="top" wrapText="1"/>
      <protection locked="0"/>
    </xf>
    <xf numFmtId="0" fontId="57" fillId="2" borderId="0" xfId="0" applyFont="1" applyFill="1" applyAlignment="1" applyProtection="1">
      <alignment horizontal="center"/>
      <protection locked="0"/>
    </xf>
  </cellXfs>
  <cellStyles count="4">
    <cellStyle name="Normal_Sheet1" xfId="1"/>
    <cellStyle name="จุลภาค" xfId="2" builtinId="3"/>
    <cellStyle name="ปกติ" xfId="0" builtinId="0"/>
    <cellStyle name="ปกติ 3" xfId="3"/>
  </cellStyles>
  <dxfs count="3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9084468" y="81859"/>
          <a:ext cx="1197983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20650" y="69850"/>
          <a:ext cx="704850" cy="6794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3F3756B-EC70-47D5-AF6B-5D0080AFCB27}"/>
            </a:ext>
          </a:extLst>
        </xdr:cNvPr>
        <xdr:cNvSpPr txBox="1"/>
      </xdr:nvSpPr>
      <xdr:spPr>
        <a:xfrm>
          <a:off x="55562" y="111126"/>
          <a:ext cx="2309813" cy="29368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D2D4C4A-BF7A-4F72-80EF-7DE7FCDC2382}"/>
            </a:ext>
          </a:extLst>
        </xdr:cNvPr>
        <xdr:cNvSpPr txBox="1">
          <a:spLocks noChangeArrowheads="1"/>
        </xdr:cNvSpPr>
      </xdr:nvSpPr>
      <xdr:spPr bwMode="auto">
        <a:xfrm>
          <a:off x="8913814" y="95250"/>
          <a:ext cx="1245608" cy="246063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148"/>
  <sheetViews>
    <sheetView showGridLines="0" zoomScaleNormal="100" zoomScaleSheetLayoutView="90" zoomScalePageLayoutView="120" workbookViewId="0">
      <pane ySplit="6" topLeftCell="A94" activePane="bottomLeft" state="frozen"/>
      <selection pane="bottomLeft" activeCell="P101" sqref="P101"/>
    </sheetView>
  </sheetViews>
  <sheetFormatPr defaultRowHeight="21.95" customHeight="1" x14ac:dyDescent="0.2"/>
  <cols>
    <col min="1" max="1" width="3.125" style="89" customWidth="1"/>
    <col min="2" max="2" width="24.5" style="90" bestFit="1" customWidth="1"/>
    <col min="3" max="3" width="35.625" style="91" bestFit="1" customWidth="1"/>
    <col min="4" max="4" width="10.625" style="92" customWidth="1"/>
    <col min="5" max="5" width="32.375" style="91" customWidth="1"/>
    <col min="6" max="6" width="15.875" style="91" customWidth="1"/>
    <col min="7" max="7" width="20.625" style="91" bestFit="1" customWidth="1"/>
    <col min="8" max="8" width="10.5" style="89" customWidth="1"/>
    <col min="9" max="9" width="8.875" style="91" customWidth="1"/>
    <col min="10" max="10" width="7" style="93" customWidth="1"/>
    <col min="11" max="11" width="6" style="94" customWidth="1"/>
    <col min="12" max="12" width="5.625" style="95" customWidth="1"/>
    <col min="13" max="13" width="5.75" style="96" customWidth="1"/>
    <col min="14" max="14" width="7.375" style="3" customWidth="1"/>
    <col min="15" max="15" width="9" style="3"/>
    <col min="16" max="16384" width="9" style="27"/>
  </cols>
  <sheetData>
    <row r="1" spans="1:18" s="13" customFormat="1" ht="4.5" customHeight="1" x14ac:dyDescent="0.65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11"/>
      <c r="O1" s="12"/>
    </row>
    <row r="2" spans="1:18" s="13" customFormat="1" ht="27.75" customHeight="1" x14ac:dyDescent="0.35">
      <c r="A2" s="56"/>
      <c r="B2" s="57" t="s">
        <v>56</v>
      </c>
      <c r="C2" s="149" t="s">
        <v>88</v>
      </c>
      <c r="D2" s="150"/>
      <c r="E2" s="151" t="s">
        <v>90</v>
      </c>
      <c r="F2" s="151"/>
      <c r="G2" s="151"/>
      <c r="H2" s="151"/>
      <c r="I2" s="151"/>
      <c r="J2" s="151"/>
      <c r="K2" s="151"/>
      <c r="L2" s="151"/>
      <c r="M2" s="151"/>
    </row>
    <row r="3" spans="1:18" s="13" customFormat="1" ht="5.25" customHeight="1" x14ac:dyDescent="0.25">
      <c r="A3" s="56"/>
      <c r="B3" s="58"/>
      <c r="C3" s="58" t="s">
        <v>57</v>
      </c>
      <c r="D3" s="58"/>
      <c r="E3" s="59"/>
      <c r="F3" s="59"/>
      <c r="G3" s="59"/>
      <c r="H3" s="59"/>
      <c r="I3" s="59"/>
      <c r="J3" s="60"/>
      <c r="K3" s="61"/>
      <c r="L3" s="59"/>
      <c r="M3" s="62"/>
    </row>
    <row r="4" spans="1:18" s="13" customFormat="1" ht="20.25" customHeight="1" x14ac:dyDescent="0.25">
      <c r="A4" s="63"/>
      <c r="B4" s="158" t="s">
        <v>61</v>
      </c>
      <c r="C4" s="158"/>
      <c r="D4" s="109">
        <v>46</v>
      </c>
      <c r="E4" s="64" t="s">
        <v>62</v>
      </c>
      <c r="F4" s="109">
        <v>23</v>
      </c>
      <c r="G4" s="65" t="s">
        <v>49</v>
      </c>
      <c r="H4" s="154">
        <v>2567</v>
      </c>
      <c r="I4" s="155"/>
      <c r="J4" s="153" t="s">
        <v>47</v>
      </c>
      <c r="K4" s="153"/>
      <c r="L4" s="156">
        <v>45514</v>
      </c>
      <c r="M4" s="157"/>
    </row>
    <row r="5" spans="1:18" s="28" customFormat="1" ht="4.5" customHeight="1" x14ac:dyDescent="0.2">
      <c r="A5" s="66"/>
      <c r="B5" s="152"/>
      <c r="C5" s="152"/>
      <c r="D5" s="67"/>
      <c r="E5" s="67"/>
      <c r="F5" s="68"/>
      <c r="G5" s="69"/>
      <c r="H5" s="70"/>
      <c r="I5" s="69"/>
      <c r="J5" s="71"/>
      <c r="K5" s="72"/>
      <c r="L5" s="73"/>
      <c r="M5" s="70"/>
      <c r="N5" s="3"/>
      <c r="O5" s="3"/>
    </row>
    <row r="6" spans="1:18" s="53" customFormat="1" ht="39.75" customHeight="1" x14ac:dyDescent="0.2">
      <c r="A6" s="74" t="s">
        <v>0</v>
      </c>
      <c r="B6" s="74" t="s">
        <v>65</v>
      </c>
      <c r="C6" s="74" t="s">
        <v>1</v>
      </c>
      <c r="D6" s="75" t="s">
        <v>3</v>
      </c>
      <c r="E6" s="74" t="s">
        <v>70</v>
      </c>
      <c r="F6" s="76" t="s">
        <v>4</v>
      </c>
      <c r="G6" s="77" t="s">
        <v>5</v>
      </c>
      <c r="H6" s="74" t="s">
        <v>2</v>
      </c>
      <c r="I6" s="117" t="s">
        <v>45</v>
      </c>
      <c r="J6" s="118" t="s">
        <v>46</v>
      </c>
      <c r="K6" s="115" t="s">
        <v>72</v>
      </c>
      <c r="L6" s="116" t="s">
        <v>52</v>
      </c>
      <c r="M6" s="78" t="s">
        <v>6</v>
      </c>
      <c r="N6" s="14"/>
      <c r="O6" s="1"/>
      <c r="R6" s="53" t="s">
        <v>59</v>
      </c>
    </row>
    <row r="7" spans="1:18" ht="21.75" customHeight="1" x14ac:dyDescent="0.2">
      <c r="A7" s="79">
        <v>1</v>
      </c>
      <c r="B7" s="129"/>
      <c r="C7" s="130"/>
      <c r="D7" s="80"/>
      <c r="E7" s="128"/>
      <c r="F7" s="80"/>
      <c r="G7" s="80"/>
      <c r="H7" s="79"/>
      <c r="I7" s="127"/>
      <c r="J7" s="81"/>
      <c r="K7" s="81"/>
      <c r="L7" s="79"/>
      <c r="M7" s="82"/>
    </row>
    <row r="8" spans="1:18" ht="21.75" customHeight="1" x14ac:dyDescent="0.2">
      <c r="A8" s="126">
        <v>2</v>
      </c>
      <c r="B8" s="129" t="s">
        <v>118</v>
      </c>
      <c r="C8" s="130" t="s">
        <v>126</v>
      </c>
      <c r="D8" s="84" t="s">
        <v>53</v>
      </c>
      <c r="E8" s="128" t="s">
        <v>148</v>
      </c>
      <c r="F8" s="80" t="s">
        <v>119</v>
      </c>
      <c r="G8" s="80" t="s">
        <v>120</v>
      </c>
      <c r="H8" s="79" t="s">
        <v>88</v>
      </c>
      <c r="I8" s="127" t="s">
        <v>125</v>
      </c>
      <c r="J8" s="81">
        <v>0</v>
      </c>
      <c r="K8" s="81">
        <v>0</v>
      </c>
      <c r="L8" s="79" t="s">
        <v>89</v>
      </c>
      <c r="M8" s="82">
        <v>1</v>
      </c>
    </row>
    <row r="9" spans="1:18" ht="21.75" customHeight="1" x14ac:dyDescent="0.2">
      <c r="A9" s="79">
        <v>3</v>
      </c>
      <c r="B9" s="129" t="s">
        <v>109</v>
      </c>
      <c r="C9" s="130" t="s">
        <v>128</v>
      </c>
      <c r="D9" s="84" t="s">
        <v>53</v>
      </c>
      <c r="E9" s="137" t="s">
        <v>187</v>
      </c>
      <c r="F9" s="80" t="s">
        <v>184</v>
      </c>
      <c r="G9" s="80" t="s">
        <v>120</v>
      </c>
      <c r="H9" s="79" t="s">
        <v>88</v>
      </c>
      <c r="I9" s="127" t="s">
        <v>125</v>
      </c>
      <c r="J9" s="81">
        <v>0</v>
      </c>
      <c r="K9" s="81">
        <v>0</v>
      </c>
      <c r="L9" s="79" t="s">
        <v>89</v>
      </c>
      <c r="M9" s="82">
        <v>1</v>
      </c>
    </row>
    <row r="10" spans="1:18" ht="21.75" customHeight="1" x14ac:dyDescent="0.2">
      <c r="A10" s="126">
        <v>4</v>
      </c>
      <c r="B10" s="129" t="s">
        <v>121</v>
      </c>
      <c r="C10" s="130" t="s">
        <v>123</v>
      </c>
      <c r="D10" s="84" t="s">
        <v>53</v>
      </c>
      <c r="E10" s="128" t="s">
        <v>148</v>
      </c>
      <c r="F10" s="80" t="s">
        <v>119</v>
      </c>
      <c r="G10" s="84" t="s">
        <v>120</v>
      </c>
      <c r="H10" s="79" t="s">
        <v>88</v>
      </c>
      <c r="I10" s="127" t="s">
        <v>125</v>
      </c>
      <c r="J10" s="81">
        <v>0</v>
      </c>
      <c r="K10" s="81">
        <v>0</v>
      </c>
      <c r="L10" s="79" t="s">
        <v>89</v>
      </c>
      <c r="M10" s="82">
        <v>1</v>
      </c>
    </row>
    <row r="11" spans="1:18" ht="21.75" customHeight="1" x14ac:dyDescent="0.35">
      <c r="A11" s="79">
        <v>5</v>
      </c>
      <c r="B11" s="136" t="s">
        <v>179</v>
      </c>
      <c r="C11" s="135" t="s">
        <v>180</v>
      </c>
      <c r="D11" s="84" t="s">
        <v>53</v>
      </c>
      <c r="E11" s="128" t="s">
        <v>148</v>
      </c>
      <c r="F11" s="80" t="s">
        <v>119</v>
      </c>
      <c r="G11" s="80" t="s">
        <v>120</v>
      </c>
      <c r="H11" s="79" t="s">
        <v>88</v>
      </c>
      <c r="I11" s="127" t="s">
        <v>127</v>
      </c>
      <c r="J11" s="81">
        <v>0</v>
      </c>
      <c r="K11" s="81">
        <v>0</v>
      </c>
      <c r="L11" s="79" t="s">
        <v>89</v>
      </c>
      <c r="M11" s="82">
        <v>1</v>
      </c>
    </row>
    <row r="12" spans="1:18" ht="21.75" customHeight="1" x14ac:dyDescent="0.2">
      <c r="A12" s="126">
        <v>6</v>
      </c>
      <c r="B12" s="129" t="s">
        <v>129</v>
      </c>
      <c r="C12" s="130" t="s">
        <v>114</v>
      </c>
      <c r="D12" s="84" t="s">
        <v>53</v>
      </c>
      <c r="E12" s="128" t="s">
        <v>148</v>
      </c>
      <c r="F12" s="80" t="s">
        <v>119</v>
      </c>
      <c r="G12" s="80" t="s">
        <v>120</v>
      </c>
      <c r="H12" s="79" t="s">
        <v>88</v>
      </c>
      <c r="I12" s="127" t="s">
        <v>125</v>
      </c>
      <c r="J12" s="81">
        <v>0</v>
      </c>
      <c r="K12" s="81">
        <v>0</v>
      </c>
      <c r="L12" s="79" t="s">
        <v>89</v>
      </c>
      <c r="M12" s="82">
        <v>1</v>
      </c>
    </row>
    <row r="13" spans="1:18" ht="21.75" customHeight="1" x14ac:dyDescent="0.2">
      <c r="A13" s="79">
        <v>7</v>
      </c>
      <c r="B13" s="129" t="s">
        <v>130</v>
      </c>
      <c r="C13" s="130" t="s">
        <v>131</v>
      </c>
      <c r="D13" s="84" t="s">
        <v>53</v>
      </c>
      <c r="E13" s="128" t="s">
        <v>148</v>
      </c>
      <c r="F13" s="80" t="s">
        <v>119</v>
      </c>
      <c r="G13" s="80" t="s">
        <v>120</v>
      </c>
      <c r="H13" s="79" t="s">
        <v>88</v>
      </c>
      <c r="I13" s="127" t="s">
        <v>125</v>
      </c>
      <c r="J13" s="81">
        <v>0</v>
      </c>
      <c r="K13" s="81">
        <v>0</v>
      </c>
      <c r="L13" s="79" t="s">
        <v>89</v>
      </c>
      <c r="M13" s="82">
        <v>1</v>
      </c>
    </row>
    <row r="14" spans="1:18" ht="21.75" customHeight="1" x14ac:dyDescent="0.2">
      <c r="A14" s="126">
        <v>8</v>
      </c>
      <c r="B14" s="129" t="s">
        <v>132</v>
      </c>
      <c r="C14" s="130" t="s">
        <v>115</v>
      </c>
      <c r="D14" s="84" t="s">
        <v>53</v>
      </c>
      <c r="E14" s="128" t="s">
        <v>148</v>
      </c>
      <c r="F14" s="80" t="s">
        <v>119</v>
      </c>
      <c r="G14" s="80" t="s">
        <v>120</v>
      </c>
      <c r="H14" s="79" t="s">
        <v>88</v>
      </c>
      <c r="I14" s="127" t="s">
        <v>125</v>
      </c>
      <c r="J14" s="81">
        <v>0</v>
      </c>
      <c r="K14" s="81">
        <v>0</v>
      </c>
      <c r="L14" s="79" t="s">
        <v>89</v>
      </c>
      <c r="M14" s="82">
        <v>1</v>
      </c>
    </row>
    <row r="15" spans="1:18" ht="21.75" customHeight="1" x14ac:dyDescent="0.2">
      <c r="A15" s="79">
        <v>9</v>
      </c>
      <c r="B15" s="129" t="s">
        <v>133</v>
      </c>
      <c r="C15" s="130" t="s">
        <v>112</v>
      </c>
      <c r="D15" s="84" t="s">
        <v>53</v>
      </c>
      <c r="E15" s="128" t="s">
        <v>148</v>
      </c>
      <c r="F15" s="80" t="s">
        <v>119</v>
      </c>
      <c r="G15" s="80" t="s">
        <v>120</v>
      </c>
      <c r="H15" s="79" t="s">
        <v>88</v>
      </c>
      <c r="I15" s="127" t="s">
        <v>125</v>
      </c>
      <c r="J15" s="81">
        <v>0</v>
      </c>
      <c r="K15" s="81">
        <v>0</v>
      </c>
      <c r="L15" s="79" t="s">
        <v>89</v>
      </c>
      <c r="M15" s="82">
        <v>1</v>
      </c>
    </row>
    <row r="16" spans="1:18" ht="21.75" customHeight="1" x14ac:dyDescent="0.2">
      <c r="A16" s="126">
        <v>10</v>
      </c>
      <c r="B16" s="129" t="s">
        <v>134</v>
      </c>
      <c r="C16" s="130" t="s">
        <v>105</v>
      </c>
      <c r="D16" s="84" t="s">
        <v>53</v>
      </c>
      <c r="E16" s="128" t="s">
        <v>148</v>
      </c>
      <c r="F16" s="80" t="s">
        <v>119</v>
      </c>
      <c r="G16" s="80" t="s">
        <v>120</v>
      </c>
      <c r="H16" s="79" t="s">
        <v>88</v>
      </c>
      <c r="I16" s="127" t="s">
        <v>125</v>
      </c>
      <c r="J16" s="81">
        <v>0</v>
      </c>
      <c r="K16" s="81">
        <v>0</v>
      </c>
      <c r="L16" s="79" t="s">
        <v>89</v>
      </c>
      <c r="M16" s="82">
        <v>1</v>
      </c>
    </row>
    <row r="17" spans="1:13" ht="21.75" customHeight="1" x14ac:dyDescent="0.2">
      <c r="A17" s="79">
        <v>11</v>
      </c>
      <c r="B17" s="129" t="s">
        <v>135</v>
      </c>
      <c r="C17" s="130" t="s">
        <v>116</v>
      </c>
      <c r="D17" s="84" t="s">
        <v>53</v>
      </c>
      <c r="E17" s="128" t="s">
        <v>148</v>
      </c>
      <c r="F17" s="80" t="s">
        <v>119</v>
      </c>
      <c r="G17" s="80" t="s">
        <v>120</v>
      </c>
      <c r="H17" s="79" t="s">
        <v>88</v>
      </c>
      <c r="I17" s="127" t="s">
        <v>125</v>
      </c>
      <c r="J17" s="81">
        <v>0</v>
      </c>
      <c r="K17" s="81">
        <v>0</v>
      </c>
      <c r="L17" s="79" t="s">
        <v>89</v>
      </c>
      <c r="M17" s="82">
        <v>1</v>
      </c>
    </row>
    <row r="18" spans="1:13" ht="21.75" customHeight="1" x14ac:dyDescent="0.2">
      <c r="A18" s="126">
        <v>12</v>
      </c>
      <c r="B18" s="129" t="s">
        <v>91</v>
      </c>
      <c r="C18" s="130" t="s">
        <v>104</v>
      </c>
      <c r="D18" s="84" t="s">
        <v>53</v>
      </c>
      <c r="E18" s="128" t="s">
        <v>124</v>
      </c>
      <c r="F18" s="80" t="s">
        <v>119</v>
      </c>
      <c r="G18" s="80" t="s">
        <v>120</v>
      </c>
      <c r="H18" s="79" t="s">
        <v>88</v>
      </c>
      <c r="I18" s="127" t="s">
        <v>125</v>
      </c>
      <c r="J18" s="81">
        <v>0</v>
      </c>
      <c r="K18" s="81">
        <v>0</v>
      </c>
      <c r="L18" s="79" t="s">
        <v>89</v>
      </c>
      <c r="M18" s="82">
        <v>1</v>
      </c>
    </row>
    <row r="19" spans="1:13" ht="21.75" customHeight="1" x14ac:dyDescent="0.2">
      <c r="A19" s="79">
        <v>13</v>
      </c>
      <c r="B19" s="129" t="s">
        <v>136</v>
      </c>
      <c r="C19" s="130" t="s">
        <v>137</v>
      </c>
      <c r="D19" s="84" t="s">
        <v>53</v>
      </c>
      <c r="E19" s="128" t="s">
        <v>124</v>
      </c>
      <c r="F19" s="80" t="s">
        <v>119</v>
      </c>
      <c r="G19" s="80" t="s">
        <v>120</v>
      </c>
      <c r="H19" s="79" t="s">
        <v>88</v>
      </c>
      <c r="I19" s="127" t="s">
        <v>125</v>
      </c>
      <c r="J19" s="81">
        <v>0</v>
      </c>
      <c r="K19" s="81">
        <v>0</v>
      </c>
      <c r="L19" s="79" t="s">
        <v>89</v>
      </c>
      <c r="M19" s="82">
        <v>1</v>
      </c>
    </row>
    <row r="20" spans="1:13" ht="21.75" customHeight="1" x14ac:dyDescent="0.2">
      <c r="A20" s="126">
        <v>14</v>
      </c>
      <c r="B20" s="129" t="s">
        <v>81</v>
      </c>
      <c r="C20" s="130" t="s">
        <v>113</v>
      </c>
      <c r="D20" s="84" t="s">
        <v>53</v>
      </c>
      <c r="E20" s="128" t="s">
        <v>124</v>
      </c>
      <c r="F20" s="80" t="s">
        <v>119</v>
      </c>
      <c r="G20" s="80" t="s">
        <v>120</v>
      </c>
      <c r="H20" s="79" t="s">
        <v>88</v>
      </c>
      <c r="I20" s="127" t="s">
        <v>125</v>
      </c>
      <c r="J20" s="81">
        <v>0</v>
      </c>
      <c r="K20" s="81">
        <v>0</v>
      </c>
      <c r="L20" s="79" t="s">
        <v>89</v>
      </c>
      <c r="M20" s="82">
        <v>1</v>
      </c>
    </row>
    <row r="21" spans="1:13" ht="21.75" customHeight="1" x14ac:dyDescent="0.2">
      <c r="A21" s="79">
        <v>15</v>
      </c>
      <c r="B21" s="129" t="s">
        <v>80</v>
      </c>
      <c r="C21" s="130" t="s">
        <v>83</v>
      </c>
      <c r="D21" s="84" t="s">
        <v>53</v>
      </c>
      <c r="E21" s="128" t="s">
        <v>124</v>
      </c>
      <c r="F21" s="80" t="s">
        <v>119</v>
      </c>
      <c r="G21" s="80" t="s">
        <v>120</v>
      </c>
      <c r="H21" s="79" t="s">
        <v>88</v>
      </c>
      <c r="I21" s="127" t="s">
        <v>125</v>
      </c>
      <c r="J21" s="81">
        <v>0</v>
      </c>
      <c r="K21" s="81">
        <v>0</v>
      </c>
      <c r="L21" s="79" t="s">
        <v>89</v>
      </c>
      <c r="M21" s="82">
        <v>1</v>
      </c>
    </row>
    <row r="22" spans="1:13" ht="21.75" customHeight="1" x14ac:dyDescent="0.2">
      <c r="A22" s="126">
        <v>16</v>
      </c>
      <c r="B22" s="129" t="s">
        <v>138</v>
      </c>
      <c r="C22" s="130" t="s">
        <v>82</v>
      </c>
      <c r="D22" s="84" t="s">
        <v>53</v>
      </c>
      <c r="E22" s="128" t="s">
        <v>148</v>
      </c>
      <c r="F22" s="80" t="s">
        <v>119</v>
      </c>
      <c r="G22" s="80" t="s">
        <v>120</v>
      </c>
      <c r="H22" s="79" t="s">
        <v>88</v>
      </c>
      <c r="I22" s="127" t="s">
        <v>125</v>
      </c>
      <c r="J22" s="81">
        <v>0</v>
      </c>
      <c r="K22" s="81">
        <v>0</v>
      </c>
      <c r="L22" s="79" t="s">
        <v>89</v>
      </c>
      <c r="M22" s="82">
        <v>1</v>
      </c>
    </row>
    <row r="23" spans="1:13" ht="21.75" customHeight="1" x14ac:dyDescent="0.2">
      <c r="A23" s="79">
        <v>17</v>
      </c>
      <c r="B23" s="129" t="s">
        <v>139</v>
      </c>
      <c r="C23" s="130" t="s">
        <v>82</v>
      </c>
      <c r="D23" s="84" t="s">
        <v>53</v>
      </c>
      <c r="E23" s="128" t="s">
        <v>148</v>
      </c>
      <c r="F23" s="80" t="s">
        <v>119</v>
      </c>
      <c r="G23" s="80" t="s">
        <v>120</v>
      </c>
      <c r="H23" s="79" t="s">
        <v>88</v>
      </c>
      <c r="I23" s="127" t="s">
        <v>125</v>
      </c>
      <c r="J23" s="81">
        <v>0</v>
      </c>
      <c r="K23" s="81">
        <v>0</v>
      </c>
      <c r="L23" s="79" t="s">
        <v>89</v>
      </c>
      <c r="M23" s="82">
        <v>1</v>
      </c>
    </row>
    <row r="24" spans="1:13" ht="21.75" customHeight="1" x14ac:dyDescent="0.2">
      <c r="A24" s="126">
        <v>18</v>
      </c>
      <c r="B24" s="129" t="s">
        <v>140</v>
      </c>
      <c r="C24" s="130" t="s">
        <v>82</v>
      </c>
      <c r="D24" s="84" t="s">
        <v>53</v>
      </c>
      <c r="E24" s="128" t="s">
        <v>148</v>
      </c>
      <c r="F24" s="80" t="s">
        <v>119</v>
      </c>
      <c r="G24" s="80" t="s">
        <v>120</v>
      </c>
      <c r="H24" s="79" t="s">
        <v>88</v>
      </c>
      <c r="I24" s="127" t="s">
        <v>125</v>
      </c>
      <c r="J24" s="81">
        <v>0</v>
      </c>
      <c r="K24" s="81">
        <v>0</v>
      </c>
      <c r="L24" s="79" t="s">
        <v>89</v>
      </c>
      <c r="M24" s="82">
        <v>1</v>
      </c>
    </row>
    <row r="25" spans="1:13" ht="21.75" customHeight="1" x14ac:dyDescent="0.2">
      <c r="A25" s="79">
        <v>19</v>
      </c>
      <c r="B25" s="129" t="s">
        <v>92</v>
      </c>
      <c r="C25" s="130" t="s">
        <v>82</v>
      </c>
      <c r="D25" s="84" t="s">
        <v>53</v>
      </c>
      <c r="E25" s="128" t="s">
        <v>124</v>
      </c>
      <c r="F25" s="80" t="s">
        <v>119</v>
      </c>
      <c r="G25" s="80" t="s">
        <v>120</v>
      </c>
      <c r="H25" s="79" t="s">
        <v>88</v>
      </c>
      <c r="I25" s="127" t="s">
        <v>125</v>
      </c>
      <c r="J25" s="81">
        <v>0</v>
      </c>
      <c r="K25" s="81">
        <v>0</v>
      </c>
      <c r="L25" s="79" t="s">
        <v>89</v>
      </c>
      <c r="M25" s="82">
        <v>1</v>
      </c>
    </row>
    <row r="26" spans="1:13" ht="21.75" customHeight="1" x14ac:dyDescent="0.2">
      <c r="A26" s="126">
        <v>20</v>
      </c>
      <c r="B26" s="129" t="s">
        <v>141</v>
      </c>
      <c r="C26" s="130" t="s">
        <v>96</v>
      </c>
      <c r="D26" s="84" t="s">
        <v>53</v>
      </c>
      <c r="E26" s="128" t="s">
        <v>124</v>
      </c>
      <c r="F26" s="80" t="s">
        <v>119</v>
      </c>
      <c r="G26" s="84" t="s">
        <v>120</v>
      </c>
      <c r="H26" s="79" t="s">
        <v>88</v>
      </c>
      <c r="I26" s="127" t="s">
        <v>125</v>
      </c>
      <c r="J26" s="81">
        <v>0</v>
      </c>
      <c r="K26" s="81">
        <v>0</v>
      </c>
      <c r="L26" s="79" t="s">
        <v>89</v>
      </c>
      <c r="M26" s="82">
        <v>1</v>
      </c>
    </row>
    <row r="27" spans="1:13" ht="21.75" customHeight="1" x14ac:dyDescent="0.2">
      <c r="A27" s="79">
        <v>21</v>
      </c>
      <c r="B27" s="129" t="s">
        <v>142</v>
      </c>
      <c r="C27" s="130" t="s">
        <v>96</v>
      </c>
      <c r="D27" s="84" t="s">
        <v>53</v>
      </c>
      <c r="E27" s="128" t="s">
        <v>124</v>
      </c>
      <c r="F27" s="80" t="s">
        <v>119</v>
      </c>
      <c r="G27" s="84" t="s">
        <v>120</v>
      </c>
      <c r="H27" s="79" t="s">
        <v>88</v>
      </c>
      <c r="I27" s="127" t="s">
        <v>125</v>
      </c>
      <c r="J27" s="81">
        <v>0</v>
      </c>
      <c r="K27" s="81">
        <v>0</v>
      </c>
      <c r="L27" s="79" t="s">
        <v>89</v>
      </c>
      <c r="M27" s="82">
        <v>1</v>
      </c>
    </row>
    <row r="28" spans="1:13" ht="21.75" customHeight="1" x14ac:dyDescent="0.2">
      <c r="A28" s="126">
        <v>22</v>
      </c>
      <c r="B28" s="129" t="s">
        <v>143</v>
      </c>
      <c r="C28" s="130" t="s">
        <v>96</v>
      </c>
      <c r="D28" s="84" t="s">
        <v>53</v>
      </c>
      <c r="E28" s="128" t="s">
        <v>148</v>
      </c>
      <c r="F28" s="80" t="s">
        <v>119</v>
      </c>
      <c r="G28" s="84" t="s">
        <v>120</v>
      </c>
      <c r="H28" s="79" t="s">
        <v>88</v>
      </c>
      <c r="I28" s="127" t="s">
        <v>125</v>
      </c>
      <c r="J28" s="81">
        <v>0</v>
      </c>
      <c r="K28" s="81">
        <v>0</v>
      </c>
      <c r="L28" s="79" t="s">
        <v>89</v>
      </c>
      <c r="M28" s="82">
        <v>1</v>
      </c>
    </row>
    <row r="29" spans="1:13" ht="21.75" customHeight="1" x14ac:dyDescent="0.2">
      <c r="A29" s="79">
        <v>23</v>
      </c>
      <c r="B29" s="129"/>
      <c r="C29" s="130"/>
      <c r="D29" s="84"/>
      <c r="E29" s="128"/>
      <c r="F29" s="80"/>
      <c r="G29" s="84"/>
      <c r="H29" s="79"/>
      <c r="I29" s="127"/>
      <c r="J29" s="81"/>
      <c r="K29" s="81"/>
      <c r="L29" s="79"/>
      <c r="M29" s="82"/>
    </row>
    <row r="30" spans="1:13" ht="21.75" customHeight="1" x14ac:dyDescent="0.2">
      <c r="A30" s="126">
        <v>24</v>
      </c>
      <c r="B30" s="129" t="s">
        <v>144</v>
      </c>
      <c r="C30" s="130" t="s">
        <v>96</v>
      </c>
      <c r="D30" s="84" t="s">
        <v>53</v>
      </c>
      <c r="E30" s="128" t="s">
        <v>124</v>
      </c>
      <c r="F30" s="80" t="s">
        <v>119</v>
      </c>
      <c r="G30" s="84" t="s">
        <v>120</v>
      </c>
      <c r="H30" s="79" t="s">
        <v>88</v>
      </c>
      <c r="I30" s="127" t="s">
        <v>125</v>
      </c>
      <c r="J30" s="81">
        <v>0</v>
      </c>
      <c r="K30" s="81">
        <v>0</v>
      </c>
      <c r="L30" s="79" t="s">
        <v>89</v>
      </c>
      <c r="M30" s="82">
        <v>1</v>
      </c>
    </row>
    <row r="31" spans="1:13" ht="21.75" customHeight="1" x14ac:dyDescent="0.2">
      <c r="A31" s="79">
        <v>25</v>
      </c>
      <c r="B31" s="129" t="s">
        <v>145</v>
      </c>
      <c r="C31" s="130" t="s">
        <v>96</v>
      </c>
      <c r="D31" s="84" t="s">
        <v>53</v>
      </c>
      <c r="E31" s="128" t="s">
        <v>124</v>
      </c>
      <c r="F31" s="80" t="s">
        <v>119</v>
      </c>
      <c r="G31" s="84" t="s">
        <v>120</v>
      </c>
      <c r="H31" s="79" t="s">
        <v>88</v>
      </c>
      <c r="I31" s="127" t="s">
        <v>125</v>
      </c>
      <c r="J31" s="81">
        <v>0</v>
      </c>
      <c r="K31" s="81">
        <v>0</v>
      </c>
      <c r="L31" s="79" t="s">
        <v>89</v>
      </c>
      <c r="M31" s="82">
        <v>1</v>
      </c>
    </row>
    <row r="32" spans="1:13" ht="21.75" customHeight="1" x14ac:dyDescent="0.2">
      <c r="A32" s="126">
        <v>26</v>
      </c>
      <c r="B32" s="129" t="s">
        <v>146</v>
      </c>
      <c r="C32" s="130" t="s">
        <v>96</v>
      </c>
      <c r="D32" s="84" t="s">
        <v>53</v>
      </c>
      <c r="E32" s="128" t="s">
        <v>124</v>
      </c>
      <c r="F32" s="80" t="s">
        <v>119</v>
      </c>
      <c r="G32" s="84" t="s">
        <v>120</v>
      </c>
      <c r="H32" s="79" t="s">
        <v>88</v>
      </c>
      <c r="I32" s="127" t="s">
        <v>125</v>
      </c>
      <c r="J32" s="81">
        <v>0</v>
      </c>
      <c r="K32" s="81">
        <v>0</v>
      </c>
      <c r="L32" s="79" t="s">
        <v>89</v>
      </c>
      <c r="M32" s="82">
        <v>1</v>
      </c>
    </row>
    <row r="33" spans="1:13" ht="21.75" customHeight="1" x14ac:dyDescent="0.2">
      <c r="A33" s="79">
        <v>27</v>
      </c>
      <c r="B33" s="129" t="s">
        <v>147</v>
      </c>
      <c r="C33" s="130" t="s">
        <v>96</v>
      </c>
      <c r="D33" s="84" t="s">
        <v>53</v>
      </c>
      <c r="E33" s="128" t="s">
        <v>148</v>
      </c>
      <c r="F33" s="80" t="s">
        <v>119</v>
      </c>
      <c r="G33" s="84" t="s">
        <v>120</v>
      </c>
      <c r="H33" s="79" t="s">
        <v>88</v>
      </c>
      <c r="I33" s="127" t="s">
        <v>125</v>
      </c>
      <c r="J33" s="81">
        <v>0</v>
      </c>
      <c r="K33" s="81">
        <v>0</v>
      </c>
      <c r="L33" s="79" t="s">
        <v>89</v>
      </c>
      <c r="M33" s="82">
        <v>1</v>
      </c>
    </row>
    <row r="34" spans="1:13" ht="21.75" customHeight="1" x14ac:dyDescent="0.2">
      <c r="A34" s="126">
        <v>28</v>
      </c>
      <c r="B34" s="129"/>
      <c r="C34" s="130"/>
      <c r="D34" s="84"/>
      <c r="E34" s="128"/>
      <c r="F34" s="80"/>
      <c r="G34" s="84"/>
      <c r="H34" s="79"/>
      <c r="I34" s="127"/>
      <c r="J34" s="81"/>
      <c r="K34" s="81"/>
      <c r="L34" s="79"/>
      <c r="M34" s="82"/>
    </row>
    <row r="35" spans="1:13" ht="21.75" customHeight="1" x14ac:dyDescent="0.2">
      <c r="A35" s="79">
        <v>29</v>
      </c>
      <c r="B35" s="129"/>
      <c r="C35" s="130"/>
      <c r="D35" s="84"/>
      <c r="E35" s="128"/>
      <c r="F35" s="80"/>
      <c r="G35" s="84"/>
      <c r="H35" s="79"/>
      <c r="I35" s="127"/>
      <c r="J35" s="81"/>
      <c r="K35" s="81"/>
      <c r="L35" s="79"/>
      <c r="M35" s="82"/>
    </row>
    <row r="36" spans="1:13" ht="21.75" customHeight="1" x14ac:dyDescent="0.2">
      <c r="A36" s="126">
        <v>30</v>
      </c>
      <c r="B36" s="129" t="s">
        <v>108</v>
      </c>
      <c r="C36" s="130" t="s">
        <v>94</v>
      </c>
      <c r="D36" s="84" t="s">
        <v>53</v>
      </c>
      <c r="E36" s="131" t="s">
        <v>194</v>
      </c>
      <c r="F36" s="84" t="s">
        <v>119</v>
      </c>
      <c r="G36" s="84" t="s">
        <v>120</v>
      </c>
      <c r="H36" s="79" t="s">
        <v>88</v>
      </c>
      <c r="I36" s="127" t="s">
        <v>125</v>
      </c>
      <c r="J36" s="81">
        <v>0</v>
      </c>
      <c r="K36" s="81">
        <v>0</v>
      </c>
      <c r="L36" s="79" t="s">
        <v>89</v>
      </c>
      <c r="M36" s="82">
        <v>1</v>
      </c>
    </row>
    <row r="37" spans="1:13" ht="21.75" customHeight="1" x14ac:dyDescent="0.2">
      <c r="A37" s="79">
        <v>31</v>
      </c>
      <c r="B37" s="138"/>
      <c r="C37" s="139"/>
      <c r="D37" s="140"/>
      <c r="E37" s="141"/>
      <c r="F37" s="142"/>
      <c r="G37" s="140"/>
      <c r="H37" s="143"/>
      <c r="I37" s="144"/>
      <c r="J37" s="145"/>
      <c r="K37" s="145"/>
      <c r="L37" s="143"/>
      <c r="M37" s="146"/>
    </row>
    <row r="38" spans="1:13" ht="21.75" customHeight="1" x14ac:dyDescent="0.2">
      <c r="A38" s="126">
        <v>32</v>
      </c>
      <c r="B38" s="129" t="s">
        <v>151</v>
      </c>
      <c r="C38" s="130" t="s">
        <v>113</v>
      </c>
      <c r="D38" s="84" t="s">
        <v>53</v>
      </c>
      <c r="E38" s="128" t="s">
        <v>148</v>
      </c>
      <c r="F38" s="80" t="s">
        <v>119</v>
      </c>
      <c r="G38" s="84" t="s">
        <v>120</v>
      </c>
      <c r="H38" s="79" t="s">
        <v>88</v>
      </c>
      <c r="I38" s="127" t="s">
        <v>125</v>
      </c>
      <c r="J38" s="81">
        <v>0</v>
      </c>
      <c r="K38" s="81">
        <v>0</v>
      </c>
      <c r="L38" s="79" t="s">
        <v>89</v>
      </c>
      <c r="M38" s="82">
        <v>1</v>
      </c>
    </row>
    <row r="39" spans="1:13" ht="21.75" customHeight="1" x14ac:dyDescent="0.2">
      <c r="A39" s="79">
        <v>33</v>
      </c>
      <c r="B39" s="129" t="s">
        <v>186</v>
      </c>
      <c r="C39" s="130" t="s">
        <v>84</v>
      </c>
      <c r="D39" s="84" t="s">
        <v>53</v>
      </c>
      <c r="E39" s="128" t="s">
        <v>148</v>
      </c>
      <c r="F39" s="80" t="s">
        <v>119</v>
      </c>
      <c r="G39" s="84" t="s">
        <v>120</v>
      </c>
      <c r="H39" s="79" t="s">
        <v>88</v>
      </c>
      <c r="I39" s="127" t="s">
        <v>125</v>
      </c>
      <c r="J39" s="81">
        <v>0</v>
      </c>
      <c r="K39" s="81">
        <v>0</v>
      </c>
      <c r="L39" s="79" t="s">
        <v>89</v>
      </c>
      <c r="M39" s="82">
        <v>1</v>
      </c>
    </row>
    <row r="40" spans="1:13" ht="21.75" customHeight="1" x14ac:dyDescent="0.2">
      <c r="A40" s="126">
        <v>34</v>
      </c>
      <c r="B40" s="129" t="s">
        <v>152</v>
      </c>
      <c r="C40" s="130" t="s">
        <v>82</v>
      </c>
      <c r="D40" s="84" t="s">
        <v>53</v>
      </c>
      <c r="E40" s="128" t="s">
        <v>148</v>
      </c>
      <c r="F40" s="80" t="s">
        <v>119</v>
      </c>
      <c r="G40" s="84" t="s">
        <v>120</v>
      </c>
      <c r="H40" s="79" t="s">
        <v>88</v>
      </c>
      <c r="I40" s="127" t="s">
        <v>125</v>
      </c>
      <c r="J40" s="81">
        <v>0</v>
      </c>
      <c r="K40" s="81">
        <v>0</v>
      </c>
      <c r="L40" s="79" t="s">
        <v>89</v>
      </c>
      <c r="M40" s="82">
        <v>1</v>
      </c>
    </row>
    <row r="41" spans="1:13" ht="21.75" customHeight="1" x14ac:dyDescent="0.2">
      <c r="A41" s="79">
        <v>35</v>
      </c>
      <c r="B41" s="129" t="s">
        <v>153</v>
      </c>
      <c r="C41" s="130" t="s">
        <v>82</v>
      </c>
      <c r="D41" s="84" t="s">
        <v>53</v>
      </c>
      <c r="E41" s="128" t="s">
        <v>148</v>
      </c>
      <c r="F41" s="80" t="s">
        <v>119</v>
      </c>
      <c r="G41" s="84" t="s">
        <v>120</v>
      </c>
      <c r="H41" s="79" t="s">
        <v>88</v>
      </c>
      <c r="I41" s="127" t="s">
        <v>125</v>
      </c>
      <c r="J41" s="81">
        <v>0</v>
      </c>
      <c r="K41" s="81">
        <v>0</v>
      </c>
      <c r="L41" s="79" t="s">
        <v>89</v>
      </c>
      <c r="M41" s="82">
        <v>1</v>
      </c>
    </row>
    <row r="42" spans="1:13" ht="21.75" customHeight="1" x14ac:dyDescent="0.2">
      <c r="A42" s="126">
        <v>36</v>
      </c>
      <c r="B42" s="129" t="s">
        <v>99</v>
      </c>
      <c r="C42" s="130" t="s">
        <v>82</v>
      </c>
      <c r="D42" s="84" t="s">
        <v>53</v>
      </c>
      <c r="E42" s="128" t="s">
        <v>148</v>
      </c>
      <c r="F42" s="80" t="s">
        <v>119</v>
      </c>
      <c r="G42" s="84" t="s">
        <v>120</v>
      </c>
      <c r="H42" s="79" t="s">
        <v>88</v>
      </c>
      <c r="I42" s="127" t="s">
        <v>125</v>
      </c>
      <c r="J42" s="81">
        <v>0</v>
      </c>
      <c r="K42" s="81">
        <v>0</v>
      </c>
      <c r="L42" s="79" t="s">
        <v>89</v>
      </c>
      <c r="M42" s="82">
        <v>1</v>
      </c>
    </row>
    <row r="43" spans="1:13" ht="21.75" customHeight="1" x14ac:dyDescent="0.2">
      <c r="A43" s="79">
        <v>37</v>
      </c>
      <c r="B43" s="129" t="s">
        <v>93</v>
      </c>
      <c r="C43" s="130" t="s">
        <v>94</v>
      </c>
      <c r="D43" s="84" t="s">
        <v>53</v>
      </c>
      <c r="E43" s="128" t="s">
        <v>148</v>
      </c>
      <c r="F43" s="80" t="s">
        <v>119</v>
      </c>
      <c r="G43" s="84" t="s">
        <v>120</v>
      </c>
      <c r="H43" s="79" t="s">
        <v>88</v>
      </c>
      <c r="I43" s="127" t="s">
        <v>125</v>
      </c>
      <c r="J43" s="81">
        <v>0</v>
      </c>
      <c r="K43" s="81">
        <v>0</v>
      </c>
      <c r="L43" s="79" t="s">
        <v>89</v>
      </c>
      <c r="M43" s="82">
        <v>1</v>
      </c>
    </row>
    <row r="44" spans="1:13" ht="21.75" customHeight="1" x14ac:dyDescent="0.2">
      <c r="A44" s="126">
        <v>38</v>
      </c>
      <c r="B44" s="129" t="s">
        <v>98</v>
      </c>
      <c r="C44" s="130" t="s">
        <v>113</v>
      </c>
      <c r="D44" s="84" t="s">
        <v>53</v>
      </c>
      <c r="E44" s="128" t="s">
        <v>148</v>
      </c>
      <c r="F44" s="80" t="s">
        <v>119</v>
      </c>
      <c r="G44" s="84" t="s">
        <v>120</v>
      </c>
      <c r="H44" s="79" t="s">
        <v>88</v>
      </c>
      <c r="I44" s="127" t="s">
        <v>125</v>
      </c>
      <c r="J44" s="81">
        <v>0</v>
      </c>
      <c r="K44" s="81">
        <v>0</v>
      </c>
      <c r="L44" s="79" t="s">
        <v>89</v>
      </c>
      <c r="M44" s="82">
        <v>1</v>
      </c>
    </row>
    <row r="45" spans="1:13" ht="21.95" customHeight="1" x14ac:dyDescent="0.2">
      <c r="A45" s="79">
        <v>39</v>
      </c>
      <c r="B45" s="129" t="s">
        <v>154</v>
      </c>
      <c r="C45" s="130" t="s">
        <v>82</v>
      </c>
      <c r="D45" s="84" t="s">
        <v>53</v>
      </c>
      <c r="E45" s="128" t="s">
        <v>148</v>
      </c>
      <c r="F45" s="80" t="s">
        <v>119</v>
      </c>
      <c r="G45" s="84" t="s">
        <v>120</v>
      </c>
      <c r="H45" s="79" t="s">
        <v>88</v>
      </c>
      <c r="I45" s="127" t="s">
        <v>125</v>
      </c>
      <c r="J45" s="81">
        <v>0</v>
      </c>
      <c r="K45" s="81">
        <v>0</v>
      </c>
      <c r="L45" s="79" t="s">
        <v>89</v>
      </c>
      <c r="M45" s="82">
        <v>1</v>
      </c>
    </row>
    <row r="46" spans="1:13" ht="21.95" customHeight="1" x14ac:dyDescent="0.2">
      <c r="A46" s="126">
        <v>40</v>
      </c>
      <c r="B46" s="129" t="s">
        <v>155</v>
      </c>
      <c r="C46" s="130" t="s">
        <v>94</v>
      </c>
      <c r="D46" s="84" t="s">
        <v>53</v>
      </c>
      <c r="E46" s="128" t="s">
        <v>148</v>
      </c>
      <c r="F46" s="80" t="s">
        <v>119</v>
      </c>
      <c r="G46" s="84" t="s">
        <v>120</v>
      </c>
      <c r="H46" s="79" t="s">
        <v>88</v>
      </c>
      <c r="I46" s="127" t="s">
        <v>125</v>
      </c>
      <c r="J46" s="81">
        <v>0</v>
      </c>
      <c r="K46" s="81">
        <v>0</v>
      </c>
      <c r="L46" s="79" t="s">
        <v>89</v>
      </c>
      <c r="M46" s="82">
        <v>1</v>
      </c>
    </row>
    <row r="47" spans="1:13" ht="21.95" customHeight="1" x14ac:dyDescent="0.2">
      <c r="A47" s="79">
        <v>41</v>
      </c>
      <c r="B47" s="129"/>
      <c r="C47" s="130"/>
      <c r="D47" s="84"/>
      <c r="E47" s="128"/>
      <c r="F47" s="80"/>
      <c r="G47" s="84"/>
      <c r="H47" s="79"/>
      <c r="I47" s="127"/>
      <c r="J47" s="81"/>
      <c r="K47" s="81"/>
      <c r="L47" s="79"/>
      <c r="M47" s="82"/>
    </row>
    <row r="48" spans="1:13" ht="21.95" customHeight="1" x14ac:dyDescent="0.2">
      <c r="A48" s="126">
        <v>42</v>
      </c>
      <c r="B48" s="129" t="s">
        <v>75</v>
      </c>
      <c r="C48" s="130" t="s">
        <v>82</v>
      </c>
      <c r="D48" s="84" t="s">
        <v>53</v>
      </c>
      <c r="E48" s="128" t="s">
        <v>148</v>
      </c>
      <c r="F48" s="80" t="s">
        <v>119</v>
      </c>
      <c r="G48" s="84" t="s">
        <v>120</v>
      </c>
      <c r="H48" s="79" t="s">
        <v>88</v>
      </c>
      <c r="I48" s="127" t="s">
        <v>125</v>
      </c>
      <c r="J48" s="81">
        <v>0</v>
      </c>
      <c r="K48" s="81">
        <v>0</v>
      </c>
      <c r="L48" s="79" t="s">
        <v>89</v>
      </c>
      <c r="M48" s="82">
        <v>1</v>
      </c>
    </row>
    <row r="49" spans="1:13" ht="21.95" customHeight="1" x14ac:dyDescent="0.2">
      <c r="A49" s="79">
        <v>43</v>
      </c>
      <c r="B49" s="129" t="s">
        <v>156</v>
      </c>
      <c r="C49" s="130" t="s">
        <v>84</v>
      </c>
      <c r="D49" s="84" t="s">
        <v>53</v>
      </c>
      <c r="E49" s="128" t="s">
        <v>148</v>
      </c>
      <c r="F49" s="80" t="s">
        <v>119</v>
      </c>
      <c r="G49" s="84" t="s">
        <v>120</v>
      </c>
      <c r="H49" s="79" t="s">
        <v>88</v>
      </c>
      <c r="I49" s="127" t="s">
        <v>125</v>
      </c>
      <c r="J49" s="81">
        <v>0</v>
      </c>
      <c r="K49" s="81">
        <v>0</v>
      </c>
      <c r="L49" s="79" t="s">
        <v>89</v>
      </c>
      <c r="M49" s="82">
        <v>1</v>
      </c>
    </row>
    <row r="50" spans="1:13" ht="21.95" customHeight="1" x14ac:dyDescent="0.2">
      <c r="A50" s="126">
        <v>44</v>
      </c>
      <c r="B50" s="129" t="s">
        <v>157</v>
      </c>
      <c r="C50" s="130" t="s">
        <v>94</v>
      </c>
      <c r="D50" s="84" t="s">
        <v>53</v>
      </c>
      <c r="E50" s="128" t="s">
        <v>148</v>
      </c>
      <c r="F50" s="80" t="s">
        <v>119</v>
      </c>
      <c r="G50" s="84" t="s">
        <v>120</v>
      </c>
      <c r="H50" s="79" t="s">
        <v>88</v>
      </c>
      <c r="I50" s="127" t="s">
        <v>125</v>
      </c>
      <c r="J50" s="81">
        <v>0</v>
      </c>
      <c r="K50" s="81">
        <v>0</v>
      </c>
      <c r="L50" s="79" t="s">
        <v>89</v>
      </c>
      <c r="M50" s="82">
        <v>1</v>
      </c>
    </row>
    <row r="51" spans="1:13" ht="21.95" customHeight="1" x14ac:dyDescent="0.2">
      <c r="A51" s="79">
        <v>45</v>
      </c>
      <c r="B51" s="129" t="s">
        <v>158</v>
      </c>
      <c r="C51" s="130" t="s">
        <v>94</v>
      </c>
      <c r="D51" s="84" t="s">
        <v>53</v>
      </c>
      <c r="E51" s="128" t="s">
        <v>148</v>
      </c>
      <c r="F51" s="80" t="s">
        <v>119</v>
      </c>
      <c r="G51" s="84" t="s">
        <v>120</v>
      </c>
      <c r="H51" s="79" t="s">
        <v>88</v>
      </c>
      <c r="I51" s="127" t="s">
        <v>125</v>
      </c>
      <c r="J51" s="81">
        <v>0</v>
      </c>
      <c r="K51" s="81">
        <v>0</v>
      </c>
      <c r="L51" s="79" t="s">
        <v>89</v>
      </c>
      <c r="M51" s="82">
        <v>1</v>
      </c>
    </row>
    <row r="52" spans="1:13" ht="21.95" customHeight="1" x14ac:dyDescent="0.2">
      <c r="A52" s="126">
        <v>46</v>
      </c>
      <c r="B52" s="129" t="s">
        <v>77</v>
      </c>
      <c r="C52" s="130" t="s">
        <v>82</v>
      </c>
      <c r="D52" s="84" t="s">
        <v>53</v>
      </c>
      <c r="E52" s="128" t="s">
        <v>148</v>
      </c>
      <c r="F52" s="80" t="s">
        <v>119</v>
      </c>
      <c r="G52" s="84" t="s">
        <v>120</v>
      </c>
      <c r="H52" s="79" t="s">
        <v>88</v>
      </c>
      <c r="I52" s="127" t="s">
        <v>125</v>
      </c>
      <c r="J52" s="81">
        <v>0</v>
      </c>
      <c r="K52" s="81">
        <v>0</v>
      </c>
      <c r="L52" s="79" t="s">
        <v>89</v>
      </c>
      <c r="M52" s="82">
        <v>1</v>
      </c>
    </row>
    <row r="53" spans="1:13" ht="21.95" customHeight="1" x14ac:dyDescent="0.2">
      <c r="A53" s="79">
        <v>47</v>
      </c>
      <c r="B53" s="129" t="s">
        <v>159</v>
      </c>
      <c r="C53" s="130" t="s">
        <v>85</v>
      </c>
      <c r="D53" s="84" t="s">
        <v>68</v>
      </c>
      <c r="E53" s="128" t="s">
        <v>148</v>
      </c>
      <c r="F53" s="80" t="s">
        <v>119</v>
      </c>
      <c r="G53" s="84" t="s">
        <v>120</v>
      </c>
      <c r="H53" s="79" t="s">
        <v>88</v>
      </c>
      <c r="I53" s="127" t="s">
        <v>125</v>
      </c>
      <c r="J53" s="81">
        <v>0</v>
      </c>
      <c r="K53" s="81">
        <v>0</v>
      </c>
      <c r="L53" s="79" t="s">
        <v>89</v>
      </c>
      <c r="M53" s="82">
        <v>1</v>
      </c>
    </row>
    <row r="54" spans="1:13" ht="21.95" customHeight="1" x14ac:dyDescent="0.2">
      <c r="A54" s="126">
        <v>48</v>
      </c>
      <c r="B54" s="129" t="s">
        <v>100</v>
      </c>
      <c r="C54" s="130" t="s">
        <v>85</v>
      </c>
      <c r="D54" s="84" t="s">
        <v>68</v>
      </c>
      <c r="E54" s="128" t="s">
        <v>148</v>
      </c>
      <c r="F54" s="80" t="s">
        <v>119</v>
      </c>
      <c r="G54" s="84" t="s">
        <v>120</v>
      </c>
      <c r="H54" s="79" t="s">
        <v>88</v>
      </c>
      <c r="I54" s="127" t="s">
        <v>125</v>
      </c>
      <c r="J54" s="81">
        <v>0</v>
      </c>
      <c r="K54" s="81">
        <v>0</v>
      </c>
      <c r="L54" s="79" t="s">
        <v>89</v>
      </c>
      <c r="M54" s="82">
        <v>1</v>
      </c>
    </row>
    <row r="55" spans="1:13" ht="21.95" customHeight="1" x14ac:dyDescent="0.2">
      <c r="A55" s="79">
        <v>49</v>
      </c>
      <c r="B55" s="129" t="s">
        <v>160</v>
      </c>
      <c r="C55" s="130" t="s">
        <v>106</v>
      </c>
      <c r="D55" s="84" t="s">
        <v>68</v>
      </c>
      <c r="E55" s="128" t="s">
        <v>148</v>
      </c>
      <c r="F55" s="80" t="s">
        <v>119</v>
      </c>
      <c r="G55" s="84" t="s">
        <v>120</v>
      </c>
      <c r="H55" s="79" t="s">
        <v>88</v>
      </c>
      <c r="I55" s="127" t="s">
        <v>125</v>
      </c>
      <c r="J55" s="81">
        <v>0</v>
      </c>
      <c r="K55" s="81">
        <v>0</v>
      </c>
      <c r="L55" s="79" t="s">
        <v>89</v>
      </c>
      <c r="M55" s="82">
        <v>1</v>
      </c>
    </row>
    <row r="56" spans="1:13" ht="21.95" customHeight="1" x14ac:dyDescent="0.2">
      <c r="A56" s="126">
        <v>50</v>
      </c>
      <c r="B56" s="129" t="s">
        <v>107</v>
      </c>
      <c r="C56" s="130" t="s">
        <v>95</v>
      </c>
      <c r="D56" s="84" t="s">
        <v>68</v>
      </c>
      <c r="E56" s="128" t="s">
        <v>148</v>
      </c>
      <c r="F56" s="80" t="s">
        <v>119</v>
      </c>
      <c r="G56" s="84" t="s">
        <v>120</v>
      </c>
      <c r="H56" s="79" t="s">
        <v>88</v>
      </c>
      <c r="I56" s="127" t="s">
        <v>125</v>
      </c>
      <c r="J56" s="81">
        <v>0</v>
      </c>
      <c r="K56" s="81">
        <v>0</v>
      </c>
      <c r="L56" s="79" t="s">
        <v>89</v>
      </c>
      <c r="M56" s="82">
        <v>1</v>
      </c>
    </row>
    <row r="57" spans="1:13" ht="21.95" customHeight="1" x14ac:dyDescent="0.2">
      <c r="A57" s="79">
        <v>51</v>
      </c>
      <c r="B57" s="129" t="s">
        <v>161</v>
      </c>
      <c r="C57" s="130" t="s">
        <v>95</v>
      </c>
      <c r="D57" s="84" t="s">
        <v>68</v>
      </c>
      <c r="E57" s="128" t="s">
        <v>148</v>
      </c>
      <c r="F57" s="80" t="s">
        <v>119</v>
      </c>
      <c r="G57" s="84" t="s">
        <v>120</v>
      </c>
      <c r="H57" s="79" t="s">
        <v>88</v>
      </c>
      <c r="I57" s="127" t="s">
        <v>125</v>
      </c>
      <c r="J57" s="81">
        <v>0</v>
      </c>
      <c r="K57" s="81">
        <v>0</v>
      </c>
      <c r="L57" s="79" t="s">
        <v>89</v>
      </c>
      <c r="M57" s="82">
        <v>1</v>
      </c>
    </row>
    <row r="58" spans="1:13" ht="21.95" customHeight="1" x14ac:dyDescent="0.2">
      <c r="A58" s="126">
        <v>52</v>
      </c>
      <c r="B58" s="129" t="s">
        <v>162</v>
      </c>
      <c r="C58" s="130" t="s">
        <v>87</v>
      </c>
      <c r="D58" s="84" t="s">
        <v>68</v>
      </c>
      <c r="E58" s="128" t="s">
        <v>148</v>
      </c>
      <c r="F58" s="80" t="s">
        <v>119</v>
      </c>
      <c r="G58" s="84" t="s">
        <v>120</v>
      </c>
      <c r="H58" s="79" t="s">
        <v>88</v>
      </c>
      <c r="I58" s="127" t="s">
        <v>125</v>
      </c>
      <c r="J58" s="81">
        <v>0</v>
      </c>
      <c r="K58" s="81">
        <v>0</v>
      </c>
      <c r="L58" s="79" t="s">
        <v>89</v>
      </c>
      <c r="M58" s="82">
        <v>1</v>
      </c>
    </row>
    <row r="59" spans="1:13" ht="21.95" customHeight="1" x14ac:dyDescent="0.2">
      <c r="A59" s="79">
        <v>53</v>
      </c>
      <c r="B59" s="129" t="s">
        <v>163</v>
      </c>
      <c r="C59" s="130" t="s">
        <v>85</v>
      </c>
      <c r="D59" s="84" t="s">
        <v>68</v>
      </c>
      <c r="E59" s="128" t="s">
        <v>148</v>
      </c>
      <c r="F59" s="80" t="s">
        <v>119</v>
      </c>
      <c r="G59" s="84" t="s">
        <v>120</v>
      </c>
      <c r="H59" s="79" t="s">
        <v>88</v>
      </c>
      <c r="I59" s="127" t="s">
        <v>125</v>
      </c>
      <c r="J59" s="81">
        <v>0</v>
      </c>
      <c r="K59" s="81">
        <v>0</v>
      </c>
      <c r="L59" s="79" t="s">
        <v>89</v>
      </c>
      <c r="M59" s="82">
        <v>1</v>
      </c>
    </row>
    <row r="60" spans="1:13" ht="21.95" customHeight="1" x14ac:dyDescent="0.2">
      <c r="A60" s="126">
        <v>54</v>
      </c>
      <c r="B60" s="129" t="s">
        <v>164</v>
      </c>
      <c r="C60" s="130" t="s">
        <v>87</v>
      </c>
      <c r="D60" s="84" t="s">
        <v>68</v>
      </c>
      <c r="E60" s="128" t="s">
        <v>148</v>
      </c>
      <c r="F60" s="80" t="s">
        <v>119</v>
      </c>
      <c r="G60" s="84" t="s">
        <v>120</v>
      </c>
      <c r="H60" s="79" t="s">
        <v>88</v>
      </c>
      <c r="I60" s="127" t="s">
        <v>125</v>
      </c>
      <c r="J60" s="81">
        <v>0</v>
      </c>
      <c r="K60" s="81">
        <v>0</v>
      </c>
      <c r="L60" s="79" t="s">
        <v>89</v>
      </c>
      <c r="M60" s="82">
        <v>1</v>
      </c>
    </row>
    <row r="61" spans="1:13" ht="21.95" customHeight="1" x14ac:dyDescent="0.2">
      <c r="A61" s="79">
        <v>55</v>
      </c>
      <c r="B61" s="129" t="s">
        <v>165</v>
      </c>
      <c r="C61" s="130" t="s">
        <v>86</v>
      </c>
      <c r="D61" s="84" t="s">
        <v>68</v>
      </c>
      <c r="E61" s="128" t="s">
        <v>148</v>
      </c>
      <c r="F61" s="80" t="s">
        <v>119</v>
      </c>
      <c r="G61" s="84" t="s">
        <v>120</v>
      </c>
      <c r="H61" s="79" t="s">
        <v>88</v>
      </c>
      <c r="I61" s="127" t="s">
        <v>125</v>
      </c>
      <c r="J61" s="81">
        <v>0</v>
      </c>
      <c r="K61" s="81">
        <v>0</v>
      </c>
      <c r="L61" s="79" t="s">
        <v>89</v>
      </c>
      <c r="M61" s="82">
        <v>1</v>
      </c>
    </row>
    <row r="62" spans="1:13" ht="21.95" customHeight="1" x14ac:dyDescent="0.2">
      <c r="A62" s="126">
        <v>56</v>
      </c>
      <c r="B62" s="129" t="s">
        <v>103</v>
      </c>
      <c r="C62" s="130" t="s">
        <v>166</v>
      </c>
      <c r="D62" s="84" t="s">
        <v>68</v>
      </c>
      <c r="E62" s="128" t="s">
        <v>148</v>
      </c>
      <c r="F62" s="80" t="s">
        <v>119</v>
      </c>
      <c r="G62" s="84" t="s">
        <v>120</v>
      </c>
      <c r="H62" s="79" t="s">
        <v>88</v>
      </c>
      <c r="I62" s="127" t="s">
        <v>125</v>
      </c>
      <c r="J62" s="81">
        <v>0</v>
      </c>
      <c r="K62" s="81">
        <v>0</v>
      </c>
      <c r="L62" s="79" t="s">
        <v>89</v>
      </c>
      <c r="M62" s="82">
        <v>1</v>
      </c>
    </row>
    <row r="63" spans="1:13" ht="21.95" customHeight="1" x14ac:dyDescent="0.2">
      <c r="A63" s="79">
        <v>57</v>
      </c>
      <c r="B63" s="129" t="s">
        <v>167</v>
      </c>
      <c r="C63" s="130" t="s">
        <v>87</v>
      </c>
      <c r="D63" s="84" t="s">
        <v>68</v>
      </c>
      <c r="E63" s="128" t="s">
        <v>148</v>
      </c>
      <c r="F63" s="80" t="s">
        <v>119</v>
      </c>
      <c r="G63" s="84" t="s">
        <v>120</v>
      </c>
      <c r="H63" s="79" t="s">
        <v>88</v>
      </c>
      <c r="I63" s="127" t="s">
        <v>125</v>
      </c>
      <c r="J63" s="81">
        <v>0</v>
      </c>
      <c r="K63" s="81">
        <v>0</v>
      </c>
      <c r="L63" s="79" t="s">
        <v>89</v>
      </c>
      <c r="M63" s="82">
        <v>1</v>
      </c>
    </row>
    <row r="64" spans="1:13" ht="21.95" customHeight="1" x14ac:dyDescent="0.2">
      <c r="A64" s="126">
        <v>58</v>
      </c>
      <c r="B64" s="129" t="s">
        <v>168</v>
      </c>
      <c r="C64" s="130" t="s">
        <v>85</v>
      </c>
      <c r="D64" s="84" t="s">
        <v>68</v>
      </c>
      <c r="E64" s="128" t="s">
        <v>148</v>
      </c>
      <c r="F64" s="80" t="s">
        <v>119</v>
      </c>
      <c r="G64" s="84" t="s">
        <v>120</v>
      </c>
      <c r="H64" s="79" t="s">
        <v>88</v>
      </c>
      <c r="I64" s="127" t="s">
        <v>125</v>
      </c>
      <c r="J64" s="81">
        <v>0</v>
      </c>
      <c r="K64" s="81">
        <v>0</v>
      </c>
      <c r="L64" s="79" t="s">
        <v>89</v>
      </c>
      <c r="M64" s="82">
        <v>1</v>
      </c>
    </row>
    <row r="65" spans="1:13" ht="21.95" customHeight="1" x14ac:dyDescent="0.2">
      <c r="A65" s="79">
        <v>59</v>
      </c>
      <c r="B65" s="129" t="s">
        <v>79</v>
      </c>
      <c r="C65" s="130" t="s">
        <v>85</v>
      </c>
      <c r="D65" s="84" t="s">
        <v>68</v>
      </c>
      <c r="E65" s="128" t="s">
        <v>148</v>
      </c>
      <c r="F65" s="80" t="s">
        <v>119</v>
      </c>
      <c r="G65" s="84" t="s">
        <v>120</v>
      </c>
      <c r="H65" s="79" t="s">
        <v>88</v>
      </c>
      <c r="I65" s="127" t="s">
        <v>125</v>
      </c>
      <c r="J65" s="81">
        <v>0</v>
      </c>
      <c r="K65" s="81">
        <v>0</v>
      </c>
      <c r="L65" s="79" t="s">
        <v>89</v>
      </c>
      <c r="M65" s="82">
        <v>1</v>
      </c>
    </row>
    <row r="66" spans="1:13" ht="21.95" customHeight="1" x14ac:dyDescent="0.2">
      <c r="A66" s="126">
        <v>60</v>
      </c>
      <c r="B66" s="129" t="s">
        <v>102</v>
      </c>
      <c r="C66" s="130" t="s">
        <v>85</v>
      </c>
      <c r="D66" s="84" t="s">
        <v>68</v>
      </c>
      <c r="E66" s="128" t="s">
        <v>148</v>
      </c>
      <c r="F66" s="80" t="s">
        <v>119</v>
      </c>
      <c r="G66" s="84" t="s">
        <v>120</v>
      </c>
      <c r="H66" s="79" t="s">
        <v>88</v>
      </c>
      <c r="I66" s="127" t="s">
        <v>125</v>
      </c>
      <c r="J66" s="81">
        <v>0</v>
      </c>
      <c r="K66" s="81">
        <v>0</v>
      </c>
      <c r="L66" s="79" t="s">
        <v>89</v>
      </c>
      <c r="M66" s="82">
        <v>1</v>
      </c>
    </row>
    <row r="67" spans="1:13" ht="21.95" customHeight="1" x14ac:dyDescent="0.2">
      <c r="A67" s="79">
        <v>61</v>
      </c>
      <c r="B67" s="129" t="s">
        <v>78</v>
      </c>
      <c r="C67" s="130" t="s">
        <v>85</v>
      </c>
      <c r="D67" s="84" t="s">
        <v>68</v>
      </c>
      <c r="E67" s="128" t="s">
        <v>148</v>
      </c>
      <c r="F67" s="80" t="s">
        <v>119</v>
      </c>
      <c r="G67" s="84" t="s">
        <v>120</v>
      </c>
      <c r="H67" s="79" t="s">
        <v>88</v>
      </c>
      <c r="I67" s="127" t="s">
        <v>125</v>
      </c>
      <c r="J67" s="81">
        <v>0</v>
      </c>
      <c r="K67" s="81">
        <v>0</v>
      </c>
      <c r="L67" s="79" t="s">
        <v>89</v>
      </c>
      <c r="M67" s="82">
        <v>1</v>
      </c>
    </row>
    <row r="68" spans="1:13" ht="21.95" customHeight="1" x14ac:dyDescent="0.2">
      <c r="A68" s="126">
        <v>62</v>
      </c>
      <c r="B68" s="129" t="s">
        <v>169</v>
      </c>
      <c r="C68" s="130" t="s">
        <v>85</v>
      </c>
      <c r="D68" s="84" t="s">
        <v>68</v>
      </c>
      <c r="E68" s="128" t="s">
        <v>148</v>
      </c>
      <c r="F68" s="80" t="s">
        <v>119</v>
      </c>
      <c r="G68" s="84" t="s">
        <v>120</v>
      </c>
      <c r="H68" s="79" t="s">
        <v>88</v>
      </c>
      <c r="I68" s="127" t="s">
        <v>125</v>
      </c>
      <c r="J68" s="81">
        <v>0</v>
      </c>
      <c r="K68" s="81">
        <v>0</v>
      </c>
      <c r="L68" s="79" t="s">
        <v>89</v>
      </c>
      <c r="M68" s="82">
        <v>1</v>
      </c>
    </row>
    <row r="69" spans="1:13" ht="21.95" customHeight="1" x14ac:dyDescent="0.2">
      <c r="A69" s="79">
        <v>63</v>
      </c>
      <c r="B69" s="129" t="s">
        <v>101</v>
      </c>
      <c r="C69" s="130" t="s">
        <v>85</v>
      </c>
      <c r="D69" s="84" t="s">
        <v>68</v>
      </c>
      <c r="E69" s="128" t="s">
        <v>148</v>
      </c>
      <c r="F69" s="80" t="s">
        <v>119</v>
      </c>
      <c r="G69" s="84" t="s">
        <v>120</v>
      </c>
      <c r="H69" s="79" t="s">
        <v>88</v>
      </c>
      <c r="I69" s="127" t="s">
        <v>125</v>
      </c>
      <c r="J69" s="81">
        <v>0</v>
      </c>
      <c r="K69" s="81">
        <v>0</v>
      </c>
      <c r="L69" s="79" t="s">
        <v>89</v>
      </c>
      <c r="M69" s="82">
        <v>1</v>
      </c>
    </row>
    <row r="70" spans="1:13" ht="21.95" customHeight="1" x14ac:dyDescent="0.2">
      <c r="A70" s="126">
        <v>64</v>
      </c>
      <c r="B70" s="129" t="s">
        <v>170</v>
      </c>
      <c r="C70" s="130" t="s">
        <v>85</v>
      </c>
      <c r="D70" s="84" t="s">
        <v>68</v>
      </c>
      <c r="E70" s="128" t="s">
        <v>148</v>
      </c>
      <c r="F70" s="80" t="s">
        <v>119</v>
      </c>
      <c r="G70" s="84" t="s">
        <v>120</v>
      </c>
      <c r="H70" s="79" t="s">
        <v>88</v>
      </c>
      <c r="I70" s="127" t="s">
        <v>125</v>
      </c>
      <c r="J70" s="81">
        <v>0</v>
      </c>
      <c r="K70" s="81">
        <v>0</v>
      </c>
      <c r="L70" s="79" t="s">
        <v>89</v>
      </c>
      <c r="M70" s="82">
        <v>1</v>
      </c>
    </row>
    <row r="71" spans="1:13" ht="21.95" customHeight="1" x14ac:dyDescent="0.2">
      <c r="A71" s="79">
        <v>65</v>
      </c>
      <c r="B71" s="129" t="s">
        <v>171</v>
      </c>
      <c r="C71" s="130" t="s">
        <v>85</v>
      </c>
      <c r="D71" s="84" t="s">
        <v>68</v>
      </c>
      <c r="E71" s="128" t="s">
        <v>148</v>
      </c>
      <c r="F71" s="80" t="s">
        <v>119</v>
      </c>
      <c r="G71" s="84" t="s">
        <v>120</v>
      </c>
      <c r="H71" s="79" t="s">
        <v>88</v>
      </c>
      <c r="I71" s="127" t="s">
        <v>125</v>
      </c>
      <c r="J71" s="81">
        <v>0</v>
      </c>
      <c r="K71" s="81">
        <v>0</v>
      </c>
      <c r="L71" s="79" t="s">
        <v>89</v>
      </c>
      <c r="M71" s="82">
        <v>1</v>
      </c>
    </row>
    <row r="72" spans="1:13" ht="21.95" customHeight="1" x14ac:dyDescent="0.2">
      <c r="A72" s="126">
        <v>66</v>
      </c>
      <c r="B72" s="129" t="s">
        <v>172</v>
      </c>
      <c r="C72" s="130" t="s">
        <v>85</v>
      </c>
      <c r="D72" s="84" t="s">
        <v>68</v>
      </c>
      <c r="E72" s="128" t="s">
        <v>148</v>
      </c>
      <c r="F72" s="80" t="s">
        <v>119</v>
      </c>
      <c r="G72" s="84" t="s">
        <v>120</v>
      </c>
      <c r="H72" s="79" t="s">
        <v>88</v>
      </c>
      <c r="I72" s="127" t="s">
        <v>125</v>
      </c>
      <c r="J72" s="81">
        <v>0</v>
      </c>
      <c r="K72" s="81">
        <v>0</v>
      </c>
      <c r="L72" s="79" t="s">
        <v>89</v>
      </c>
      <c r="M72" s="82">
        <v>1</v>
      </c>
    </row>
    <row r="73" spans="1:13" ht="21.95" customHeight="1" x14ac:dyDescent="0.2">
      <c r="A73" s="79">
        <v>67</v>
      </c>
      <c r="B73" s="129" t="s">
        <v>173</v>
      </c>
      <c r="C73" s="130" t="s">
        <v>85</v>
      </c>
      <c r="D73" s="84" t="s">
        <v>68</v>
      </c>
      <c r="E73" s="128" t="s">
        <v>148</v>
      </c>
      <c r="F73" s="80" t="s">
        <v>119</v>
      </c>
      <c r="G73" s="84" t="s">
        <v>120</v>
      </c>
      <c r="H73" s="79" t="s">
        <v>88</v>
      </c>
      <c r="I73" s="127" t="s">
        <v>125</v>
      </c>
      <c r="J73" s="81">
        <v>0</v>
      </c>
      <c r="K73" s="81">
        <v>0</v>
      </c>
      <c r="L73" s="79" t="s">
        <v>89</v>
      </c>
      <c r="M73" s="82">
        <v>1</v>
      </c>
    </row>
    <row r="74" spans="1:13" ht="21.95" customHeight="1" x14ac:dyDescent="0.2">
      <c r="A74" s="126">
        <v>68</v>
      </c>
      <c r="B74" s="129" t="s">
        <v>174</v>
      </c>
      <c r="C74" s="130" t="s">
        <v>85</v>
      </c>
      <c r="D74" s="84" t="s">
        <v>68</v>
      </c>
      <c r="E74" s="128" t="s">
        <v>148</v>
      </c>
      <c r="F74" s="80" t="s">
        <v>119</v>
      </c>
      <c r="G74" s="84" t="s">
        <v>120</v>
      </c>
      <c r="H74" s="79" t="s">
        <v>88</v>
      </c>
      <c r="I74" s="127" t="s">
        <v>125</v>
      </c>
      <c r="J74" s="81">
        <v>0</v>
      </c>
      <c r="K74" s="81">
        <v>0</v>
      </c>
      <c r="L74" s="79" t="s">
        <v>89</v>
      </c>
      <c r="M74" s="82">
        <v>1</v>
      </c>
    </row>
    <row r="75" spans="1:13" ht="21.95" customHeight="1" x14ac:dyDescent="0.35">
      <c r="A75" s="79">
        <v>69</v>
      </c>
      <c r="B75" s="134" t="s">
        <v>178</v>
      </c>
      <c r="C75" s="130" t="s">
        <v>85</v>
      </c>
      <c r="D75" s="84" t="s">
        <v>68</v>
      </c>
      <c r="E75" s="128" t="s">
        <v>148</v>
      </c>
      <c r="F75" s="80" t="s">
        <v>119</v>
      </c>
      <c r="G75" s="84" t="s">
        <v>120</v>
      </c>
      <c r="H75" s="79" t="s">
        <v>88</v>
      </c>
      <c r="I75" s="127" t="s">
        <v>125</v>
      </c>
      <c r="J75" s="81">
        <v>0</v>
      </c>
      <c r="K75" s="81">
        <v>0</v>
      </c>
      <c r="L75" s="79" t="s">
        <v>89</v>
      </c>
      <c r="M75" s="82">
        <v>1</v>
      </c>
    </row>
    <row r="76" spans="1:13" ht="21.95" customHeight="1" x14ac:dyDescent="0.2">
      <c r="A76" s="83"/>
      <c r="B76" s="87"/>
      <c r="C76" s="132"/>
      <c r="D76" s="84"/>
      <c r="E76" s="84"/>
      <c r="F76" s="84"/>
      <c r="G76" s="84"/>
      <c r="H76" s="79"/>
      <c r="I76" s="133"/>
      <c r="J76" s="81"/>
      <c r="K76" s="81"/>
      <c r="L76" s="79"/>
      <c r="M76" s="88"/>
    </row>
    <row r="77" spans="1:13" ht="21.95" customHeight="1" x14ac:dyDescent="0.2">
      <c r="A77" s="79">
        <v>1</v>
      </c>
      <c r="B77" s="129"/>
      <c r="C77" s="130"/>
      <c r="D77" s="80"/>
      <c r="E77" s="131"/>
      <c r="F77" s="84"/>
      <c r="G77" s="84"/>
      <c r="H77" s="79"/>
      <c r="I77" s="127"/>
      <c r="J77" s="81"/>
      <c r="K77" s="81"/>
      <c r="L77" s="79"/>
      <c r="M77" s="88"/>
    </row>
    <row r="78" spans="1:13" ht="21.95" customHeight="1" x14ac:dyDescent="0.2">
      <c r="A78" s="126">
        <v>2</v>
      </c>
      <c r="B78" s="129" t="s">
        <v>118</v>
      </c>
      <c r="C78" s="130" t="s">
        <v>126</v>
      </c>
      <c r="D78" s="84" t="s">
        <v>53</v>
      </c>
      <c r="E78" s="131" t="s">
        <v>196</v>
      </c>
      <c r="F78" s="84" t="s">
        <v>192</v>
      </c>
      <c r="G78" s="84" t="s">
        <v>120</v>
      </c>
      <c r="H78" s="79" t="s">
        <v>88</v>
      </c>
      <c r="I78" s="127" t="s">
        <v>125</v>
      </c>
      <c r="J78" s="81">
        <v>0</v>
      </c>
      <c r="K78" s="81">
        <v>0</v>
      </c>
      <c r="L78" s="79" t="s">
        <v>89</v>
      </c>
      <c r="M78" s="88">
        <v>2</v>
      </c>
    </row>
    <row r="79" spans="1:13" ht="21.95" customHeight="1" x14ac:dyDescent="0.2">
      <c r="A79" s="79">
        <v>3</v>
      </c>
      <c r="B79" s="129" t="s">
        <v>109</v>
      </c>
      <c r="C79" s="130" t="s">
        <v>128</v>
      </c>
      <c r="D79" s="80" t="s">
        <v>53</v>
      </c>
      <c r="E79" s="131" t="s">
        <v>177</v>
      </c>
      <c r="F79" s="84" t="s">
        <v>119</v>
      </c>
      <c r="G79" s="84" t="s">
        <v>120</v>
      </c>
      <c r="H79" s="79" t="s">
        <v>88</v>
      </c>
      <c r="I79" s="127" t="s">
        <v>125</v>
      </c>
      <c r="J79" s="81">
        <v>0</v>
      </c>
      <c r="K79" s="81">
        <v>0</v>
      </c>
      <c r="L79" s="79" t="s">
        <v>89</v>
      </c>
      <c r="M79" s="88">
        <v>2</v>
      </c>
    </row>
    <row r="80" spans="1:13" ht="21.95" customHeight="1" x14ac:dyDescent="0.2">
      <c r="A80" s="126">
        <v>4</v>
      </c>
      <c r="B80" s="129" t="s">
        <v>121</v>
      </c>
      <c r="C80" s="130" t="s">
        <v>123</v>
      </c>
      <c r="D80" s="84" t="s">
        <v>53</v>
      </c>
      <c r="E80" s="131" t="s">
        <v>188</v>
      </c>
      <c r="F80" s="84" t="s">
        <v>192</v>
      </c>
      <c r="G80" s="84" t="s">
        <v>120</v>
      </c>
      <c r="H80" s="79" t="s">
        <v>88</v>
      </c>
      <c r="I80" s="127" t="s">
        <v>125</v>
      </c>
      <c r="J80" s="81">
        <v>0</v>
      </c>
      <c r="K80" s="81">
        <v>0</v>
      </c>
      <c r="L80" s="79" t="s">
        <v>89</v>
      </c>
      <c r="M80" s="88">
        <v>2</v>
      </c>
    </row>
    <row r="81" spans="1:13" ht="21.95" customHeight="1" x14ac:dyDescent="0.35">
      <c r="A81" s="79">
        <v>5</v>
      </c>
      <c r="B81" s="136" t="s">
        <v>179</v>
      </c>
      <c r="C81" s="135" t="s">
        <v>180</v>
      </c>
      <c r="D81" s="84" t="s">
        <v>53</v>
      </c>
      <c r="E81" s="131" t="s">
        <v>177</v>
      </c>
      <c r="F81" s="84" t="s">
        <v>119</v>
      </c>
      <c r="G81" s="80" t="s">
        <v>120</v>
      </c>
      <c r="H81" s="79" t="s">
        <v>88</v>
      </c>
      <c r="I81" s="127" t="s">
        <v>127</v>
      </c>
      <c r="J81" s="81">
        <v>0</v>
      </c>
      <c r="K81" s="81">
        <v>0</v>
      </c>
      <c r="L81" s="79" t="s">
        <v>89</v>
      </c>
      <c r="M81" s="88">
        <v>2</v>
      </c>
    </row>
    <row r="82" spans="1:13" ht="21.95" customHeight="1" x14ac:dyDescent="0.2">
      <c r="A82" s="126">
        <v>6</v>
      </c>
      <c r="B82" s="129" t="s">
        <v>129</v>
      </c>
      <c r="C82" s="130" t="s">
        <v>114</v>
      </c>
      <c r="D82" s="80" t="s">
        <v>53</v>
      </c>
      <c r="E82" s="131" t="s">
        <v>188</v>
      </c>
      <c r="F82" s="84" t="s">
        <v>192</v>
      </c>
      <c r="G82" s="84" t="s">
        <v>120</v>
      </c>
      <c r="H82" s="79" t="s">
        <v>88</v>
      </c>
      <c r="I82" s="127" t="s">
        <v>125</v>
      </c>
      <c r="J82" s="81">
        <v>0</v>
      </c>
      <c r="K82" s="81">
        <v>0</v>
      </c>
      <c r="L82" s="79" t="s">
        <v>89</v>
      </c>
      <c r="M82" s="88">
        <v>2</v>
      </c>
    </row>
    <row r="83" spans="1:13" ht="21.95" customHeight="1" x14ac:dyDescent="0.2">
      <c r="A83" s="79">
        <v>7</v>
      </c>
      <c r="B83" s="129" t="s">
        <v>130</v>
      </c>
      <c r="C83" s="130" t="s">
        <v>131</v>
      </c>
      <c r="D83" s="84" t="s">
        <v>53</v>
      </c>
      <c r="E83" s="131" t="s">
        <v>188</v>
      </c>
      <c r="F83" s="84" t="s">
        <v>192</v>
      </c>
      <c r="G83" s="84" t="s">
        <v>120</v>
      </c>
      <c r="H83" s="79" t="s">
        <v>88</v>
      </c>
      <c r="I83" s="127" t="s">
        <v>125</v>
      </c>
      <c r="J83" s="81">
        <v>0</v>
      </c>
      <c r="K83" s="81">
        <v>0</v>
      </c>
      <c r="L83" s="79" t="s">
        <v>89</v>
      </c>
      <c r="M83" s="88">
        <v>2</v>
      </c>
    </row>
    <row r="84" spans="1:13" ht="21.95" customHeight="1" x14ac:dyDescent="0.2">
      <c r="A84" s="126">
        <v>8</v>
      </c>
      <c r="B84" s="129" t="s">
        <v>132</v>
      </c>
      <c r="C84" s="130" t="s">
        <v>115</v>
      </c>
      <c r="D84" s="80" t="s">
        <v>53</v>
      </c>
      <c r="E84" s="131" t="s">
        <v>181</v>
      </c>
      <c r="F84" s="84" t="s">
        <v>119</v>
      </c>
      <c r="G84" s="84" t="s">
        <v>120</v>
      </c>
      <c r="H84" s="79" t="s">
        <v>88</v>
      </c>
      <c r="I84" s="127" t="s">
        <v>125</v>
      </c>
      <c r="J84" s="81">
        <v>0</v>
      </c>
      <c r="K84" s="81">
        <v>0</v>
      </c>
      <c r="L84" s="79" t="s">
        <v>89</v>
      </c>
      <c r="M84" s="88">
        <v>2</v>
      </c>
    </row>
    <row r="85" spans="1:13" ht="21.95" customHeight="1" x14ac:dyDescent="0.2">
      <c r="A85" s="79">
        <v>9</v>
      </c>
      <c r="B85" s="129" t="s">
        <v>133</v>
      </c>
      <c r="C85" s="130" t="s">
        <v>112</v>
      </c>
      <c r="D85" s="84" t="s">
        <v>53</v>
      </c>
      <c r="E85" s="131" t="s">
        <v>175</v>
      </c>
      <c r="F85" s="84" t="s">
        <v>176</v>
      </c>
      <c r="G85" s="84" t="s">
        <v>120</v>
      </c>
      <c r="H85" s="79" t="s">
        <v>88</v>
      </c>
      <c r="I85" s="127" t="s">
        <v>125</v>
      </c>
      <c r="J85" s="81">
        <v>0</v>
      </c>
      <c r="K85" s="81">
        <v>0</v>
      </c>
      <c r="L85" s="79" t="s">
        <v>89</v>
      </c>
      <c r="M85" s="88">
        <v>2</v>
      </c>
    </row>
    <row r="86" spans="1:13" ht="21.95" customHeight="1" x14ac:dyDescent="0.2">
      <c r="A86" s="126">
        <v>10</v>
      </c>
      <c r="B86" s="129" t="s">
        <v>134</v>
      </c>
      <c r="C86" s="130" t="s">
        <v>105</v>
      </c>
      <c r="D86" s="80" t="s">
        <v>53</v>
      </c>
      <c r="E86" s="131" t="s">
        <v>194</v>
      </c>
      <c r="F86" s="84" t="s">
        <v>119</v>
      </c>
      <c r="G86" s="84" t="s">
        <v>120</v>
      </c>
      <c r="H86" s="79" t="s">
        <v>88</v>
      </c>
      <c r="I86" s="127" t="s">
        <v>125</v>
      </c>
      <c r="J86" s="81">
        <v>0</v>
      </c>
      <c r="K86" s="81">
        <v>0</v>
      </c>
      <c r="L86" s="79" t="s">
        <v>89</v>
      </c>
      <c r="M86" s="88">
        <v>2</v>
      </c>
    </row>
    <row r="87" spans="1:13" ht="21.95" customHeight="1" x14ac:dyDescent="0.2">
      <c r="A87" s="79">
        <v>11</v>
      </c>
      <c r="B87" s="129" t="s">
        <v>135</v>
      </c>
      <c r="C87" s="130" t="s">
        <v>116</v>
      </c>
      <c r="D87" s="84" t="s">
        <v>53</v>
      </c>
      <c r="E87" s="131" t="s">
        <v>195</v>
      </c>
      <c r="F87" s="84" t="s">
        <v>192</v>
      </c>
      <c r="G87" s="84" t="s">
        <v>120</v>
      </c>
      <c r="H87" s="79" t="s">
        <v>88</v>
      </c>
      <c r="I87" s="127" t="s">
        <v>125</v>
      </c>
      <c r="J87" s="81">
        <v>0</v>
      </c>
      <c r="K87" s="81">
        <v>0</v>
      </c>
      <c r="L87" s="79" t="s">
        <v>89</v>
      </c>
      <c r="M87" s="88">
        <v>2</v>
      </c>
    </row>
    <row r="88" spans="1:13" ht="21.95" customHeight="1" x14ac:dyDescent="0.2">
      <c r="A88" s="126">
        <v>12</v>
      </c>
      <c r="B88" s="129" t="s">
        <v>91</v>
      </c>
      <c r="C88" s="130" t="s">
        <v>104</v>
      </c>
      <c r="D88" s="80" t="s">
        <v>53</v>
      </c>
      <c r="E88" s="131" t="s">
        <v>175</v>
      </c>
      <c r="F88" s="84" t="s">
        <v>176</v>
      </c>
      <c r="G88" s="84" t="s">
        <v>120</v>
      </c>
      <c r="H88" s="79" t="s">
        <v>88</v>
      </c>
      <c r="I88" s="127" t="s">
        <v>125</v>
      </c>
      <c r="J88" s="81">
        <v>0</v>
      </c>
      <c r="K88" s="81">
        <v>0</v>
      </c>
      <c r="L88" s="79" t="s">
        <v>89</v>
      </c>
      <c r="M88" s="88">
        <v>2</v>
      </c>
    </row>
    <row r="89" spans="1:13" ht="21.95" customHeight="1" x14ac:dyDescent="0.2">
      <c r="A89" s="79">
        <v>13</v>
      </c>
      <c r="B89" s="129" t="s">
        <v>136</v>
      </c>
      <c r="C89" s="130" t="s">
        <v>137</v>
      </c>
      <c r="D89" s="84" t="s">
        <v>53</v>
      </c>
      <c r="E89" s="131" t="s">
        <v>175</v>
      </c>
      <c r="F89" s="84" t="s">
        <v>176</v>
      </c>
      <c r="G89" s="84" t="s">
        <v>120</v>
      </c>
      <c r="H89" s="79" t="s">
        <v>88</v>
      </c>
      <c r="I89" s="127" t="s">
        <v>125</v>
      </c>
      <c r="J89" s="81">
        <v>0</v>
      </c>
      <c r="K89" s="81">
        <v>0</v>
      </c>
      <c r="L89" s="79" t="s">
        <v>89</v>
      </c>
      <c r="M89" s="88">
        <v>2</v>
      </c>
    </row>
    <row r="90" spans="1:13" ht="21.95" customHeight="1" x14ac:dyDescent="0.2">
      <c r="A90" s="126">
        <v>14</v>
      </c>
      <c r="B90" s="129" t="s">
        <v>81</v>
      </c>
      <c r="C90" s="130" t="s">
        <v>113</v>
      </c>
      <c r="D90" s="80" t="s">
        <v>53</v>
      </c>
      <c r="E90" s="128" t="s">
        <v>148</v>
      </c>
      <c r="F90" s="80" t="s">
        <v>119</v>
      </c>
      <c r="G90" s="84" t="s">
        <v>120</v>
      </c>
      <c r="H90" s="79" t="s">
        <v>88</v>
      </c>
      <c r="I90" s="127" t="s">
        <v>125</v>
      </c>
      <c r="J90" s="81">
        <v>0</v>
      </c>
      <c r="K90" s="81">
        <v>0</v>
      </c>
      <c r="L90" s="79" t="s">
        <v>89</v>
      </c>
      <c r="M90" s="88">
        <v>2</v>
      </c>
    </row>
    <row r="91" spans="1:13" ht="21.95" customHeight="1" x14ac:dyDescent="0.2">
      <c r="A91" s="79">
        <v>15</v>
      </c>
      <c r="B91" s="129" t="s">
        <v>80</v>
      </c>
      <c r="C91" s="130" t="s">
        <v>83</v>
      </c>
      <c r="D91" s="84" t="s">
        <v>53</v>
      </c>
      <c r="E91" s="131" t="s">
        <v>175</v>
      </c>
      <c r="F91" s="84" t="s">
        <v>176</v>
      </c>
      <c r="G91" s="84" t="s">
        <v>120</v>
      </c>
      <c r="H91" s="79" t="s">
        <v>88</v>
      </c>
      <c r="I91" s="127" t="s">
        <v>125</v>
      </c>
      <c r="J91" s="81">
        <v>0</v>
      </c>
      <c r="K91" s="81">
        <v>0</v>
      </c>
      <c r="L91" s="79" t="s">
        <v>89</v>
      </c>
      <c r="M91" s="88">
        <v>2</v>
      </c>
    </row>
    <row r="92" spans="1:13" ht="21.95" customHeight="1" x14ac:dyDescent="0.2">
      <c r="A92" s="126">
        <v>16</v>
      </c>
      <c r="B92" s="129" t="s">
        <v>138</v>
      </c>
      <c r="C92" s="130" t="s">
        <v>82</v>
      </c>
      <c r="D92" s="80" t="s">
        <v>53</v>
      </c>
      <c r="E92" s="131" t="s">
        <v>188</v>
      </c>
      <c r="F92" s="84" t="s">
        <v>192</v>
      </c>
      <c r="G92" s="84" t="s">
        <v>120</v>
      </c>
      <c r="H92" s="79" t="s">
        <v>88</v>
      </c>
      <c r="I92" s="127" t="s">
        <v>125</v>
      </c>
      <c r="J92" s="81">
        <v>0</v>
      </c>
      <c r="K92" s="81">
        <v>0</v>
      </c>
      <c r="L92" s="79" t="s">
        <v>89</v>
      </c>
      <c r="M92" s="88">
        <v>2</v>
      </c>
    </row>
    <row r="93" spans="1:13" ht="21.95" customHeight="1" x14ac:dyDescent="0.2">
      <c r="A93" s="79">
        <v>17</v>
      </c>
      <c r="B93" s="129" t="s">
        <v>139</v>
      </c>
      <c r="C93" s="130" t="s">
        <v>82</v>
      </c>
      <c r="D93" s="84" t="s">
        <v>53</v>
      </c>
      <c r="E93" s="131" t="s">
        <v>175</v>
      </c>
      <c r="F93" s="84" t="s">
        <v>176</v>
      </c>
      <c r="G93" s="84" t="s">
        <v>120</v>
      </c>
      <c r="H93" s="79" t="s">
        <v>88</v>
      </c>
      <c r="I93" s="127" t="s">
        <v>125</v>
      </c>
      <c r="J93" s="81">
        <v>0</v>
      </c>
      <c r="K93" s="81">
        <v>0</v>
      </c>
      <c r="L93" s="79" t="s">
        <v>89</v>
      </c>
      <c r="M93" s="88">
        <v>2</v>
      </c>
    </row>
    <row r="94" spans="1:13" ht="21.95" customHeight="1" x14ac:dyDescent="0.2">
      <c r="A94" s="126">
        <v>18</v>
      </c>
      <c r="B94" s="129" t="s">
        <v>140</v>
      </c>
      <c r="C94" s="130" t="s">
        <v>82</v>
      </c>
      <c r="D94" s="80" t="s">
        <v>53</v>
      </c>
      <c r="E94" s="131" t="s">
        <v>190</v>
      </c>
      <c r="F94" s="84" t="s">
        <v>184</v>
      </c>
      <c r="G94" s="84" t="s">
        <v>120</v>
      </c>
      <c r="H94" s="79" t="s">
        <v>88</v>
      </c>
      <c r="I94" s="127" t="s">
        <v>125</v>
      </c>
      <c r="J94" s="81">
        <v>0</v>
      </c>
      <c r="K94" s="81">
        <v>0</v>
      </c>
      <c r="L94" s="79" t="s">
        <v>89</v>
      </c>
      <c r="M94" s="88">
        <v>2</v>
      </c>
    </row>
    <row r="95" spans="1:13" ht="21.95" customHeight="1" x14ac:dyDescent="0.2">
      <c r="A95" s="79">
        <v>19</v>
      </c>
      <c r="B95" s="129" t="s">
        <v>92</v>
      </c>
      <c r="C95" s="130" t="s">
        <v>82</v>
      </c>
      <c r="D95" s="84" t="s">
        <v>53</v>
      </c>
      <c r="E95" s="128" t="s">
        <v>148</v>
      </c>
      <c r="F95" s="80" t="s">
        <v>119</v>
      </c>
      <c r="G95" s="84" t="s">
        <v>120</v>
      </c>
      <c r="H95" s="79" t="s">
        <v>88</v>
      </c>
      <c r="I95" s="127" t="s">
        <v>125</v>
      </c>
      <c r="J95" s="81">
        <v>0</v>
      </c>
      <c r="K95" s="81">
        <v>0</v>
      </c>
      <c r="L95" s="79" t="s">
        <v>89</v>
      </c>
      <c r="M95" s="88">
        <v>2</v>
      </c>
    </row>
    <row r="96" spans="1:13" ht="21.95" customHeight="1" x14ac:dyDescent="0.2">
      <c r="A96" s="126">
        <v>20</v>
      </c>
      <c r="B96" s="129" t="s">
        <v>141</v>
      </c>
      <c r="C96" s="130" t="s">
        <v>96</v>
      </c>
      <c r="D96" s="80" t="s">
        <v>53</v>
      </c>
      <c r="E96" s="131" t="s">
        <v>175</v>
      </c>
      <c r="F96" s="84" t="s">
        <v>176</v>
      </c>
      <c r="G96" s="84" t="s">
        <v>120</v>
      </c>
      <c r="H96" s="79" t="s">
        <v>88</v>
      </c>
      <c r="I96" s="127" t="s">
        <v>125</v>
      </c>
      <c r="J96" s="81">
        <v>0</v>
      </c>
      <c r="K96" s="81">
        <v>0</v>
      </c>
      <c r="L96" s="79" t="s">
        <v>89</v>
      </c>
      <c r="M96" s="88">
        <v>2</v>
      </c>
    </row>
    <row r="97" spans="1:16" ht="21.95" customHeight="1" x14ac:dyDescent="0.2">
      <c r="A97" s="79">
        <v>21</v>
      </c>
      <c r="B97" s="129" t="s">
        <v>142</v>
      </c>
      <c r="C97" s="130" t="s">
        <v>96</v>
      </c>
      <c r="D97" s="84" t="s">
        <v>53</v>
      </c>
      <c r="E97" s="131" t="s">
        <v>175</v>
      </c>
      <c r="F97" s="84" t="s">
        <v>176</v>
      </c>
      <c r="G97" s="84" t="s">
        <v>120</v>
      </c>
      <c r="H97" s="79" t="s">
        <v>88</v>
      </c>
      <c r="I97" s="127" t="s">
        <v>125</v>
      </c>
      <c r="J97" s="81">
        <v>0</v>
      </c>
      <c r="K97" s="81">
        <v>0</v>
      </c>
      <c r="L97" s="79" t="s">
        <v>89</v>
      </c>
      <c r="M97" s="88">
        <v>2</v>
      </c>
    </row>
    <row r="98" spans="1:16" ht="21.95" customHeight="1" x14ac:dyDescent="0.2">
      <c r="A98" s="126">
        <v>22</v>
      </c>
      <c r="B98" s="129" t="s">
        <v>143</v>
      </c>
      <c r="C98" s="130" t="s">
        <v>96</v>
      </c>
      <c r="D98" s="80" t="s">
        <v>53</v>
      </c>
      <c r="E98" s="131" t="s">
        <v>195</v>
      </c>
      <c r="F98" s="84" t="s">
        <v>192</v>
      </c>
      <c r="G98" s="84" t="s">
        <v>120</v>
      </c>
      <c r="H98" s="79" t="s">
        <v>88</v>
      </c>
      <c r="I98" s="127" t="s">
        <v>125</v>
      </c>
      <c r="J98" s="81">
        <v>0</v>
      </c>
      <c r="K98" s="81">
        <v>0</v>
      </c>
      <c r="L98" s="79" t="s">
        <v>89</v>
      </c>
      <c r="M98" s="88">
        <v>2</v>
      </c>
    </row>
    <row r="99" spans="1:16" ht="21.95" customHeight="1" x14ac:dyDescent="0.2">
      <c r="A99" s="79">
        <v>23</v>
      </c>
      <c r="B99" s="129"/>
      <c r="C99" s="130"/>
      <c r="D99" s="84"/>
      <c r="E99" s="131"/>
      <c r="F99" s="84"/>
      <c r="G99" s="84"/>
      <c r="H99" s="79"/>
      <c r="I99" s="127"/>
      <c r="J99" s="81"/>
      <c r="K99" s="81"/>
      <c r="L99" s="79"/>
      <c r="M99" s="88"/>
    </row>
    <row r="100" spans="1:16" ht="21.95" customHeight="1" x14ac:dyDescent="0.2">
      <c r="A100" s="126">
        <v>24</v>
      </c>
      <c r="B100" s="129" t="s">
        <v>144</v>
      </c>
      <c r="C100" s="130" t="s">
        <v>96</v>
      </c>
      <c r="D100" s="80" t="s">
        <v>53</v>
      </c>
      <c r="E100" s="131" t="s">
        <v>175</v>
      </c>
      <c r="F100" s="84" t="s">
        <v>176</v>
      </c>
      <c r="G100" s="84" t="s">
        <v>120</v>
      </c>
      <c r="H100" s="79" t="s">
        <v>88</v>
      </c>
      <c r="I100" s="127" t="s">
        <v>125</v>
      </c>
      <c r="J100" s="81">
        <v>0</v>
      </c>
      <c r="K100" s="81">
        <v>0</v>
      </c>
      <c r="L100" s="79" t="s">
        <v>89</v>
      </c>
      <c r="M100" s="88">
        <v>2</v>
      </c>
      <c r="N100" s="10"/>
      <c r="O100" s="10"/>
      <c r="P100" s="54"/>
    </row>
    <row r="101" spans="1:16" ht="21.95" customHeight="1" x14ac:dyDescent="0.2">
      <c r="A101" s="79">
        <v>25</v>
      </c>
      <c r="B101" s="129" t="s">
        <v>145</v>
      </c>
      <c r="C101" s="130" t="s">
        <v>96</v>
      </c>
      <c r="D101" s="84" t="s">
        <v>53</v>
      </c>
      <c r="E101" s="131" t="s">
        <v>175</v>
      </c>
      <c r="F101" s="84" t="s">
        <v>176</v>
      </c>
      <c r="G101" s="84" t="s">
        <v>120</v>
      </c>
      <c r="H101" s="79" t="s">
        <v>88</v>
      </c>
      <c r="I101" s="127" t="s">
        <v>125</v>
      </c>
      <c r="J101" s="81">
        <v>0</v>
      </c>
      <c r="K101" s="81">
        <v>0</v>
      </c>
      <c r="L101" s="79" t="s">
        <v>89</v>
      </c>
      <c r="M101" s="88">
        <v>2</v>
      </c>
      <c r="N101" s="10"/>
      <c r="O101" s="10"/>
      <c r="P101" s="54"/>
    </row>
    <row r="102" spans="1:16" ht="21.95" customHeight="1" x14ac:dyDescent="0.2">
      <c r="A102" s="126">
        <v>26</v>
      </c>
      <c r="B102" s="129" t="s">
        <v>146</v>
      </c>
      <c r="C102" s="130" t="s">
        <v>96</v>
      </c>
      <c r="D102" s="80" t="s">
        <v>53</v>
      </c>
      <c r="E102" s="128" t="s">
        <v>148</v>
      </c>
      <c r="F102" s="80" t="s">
        <v>119</v>
      </c>
      <c r="G102" s="84" t="s">
        <v>120</v>
      </c>
      <c r="H102" s="79" t="s">
        <v>88</v>
      </c>
      <c r="I102" s="127" t="s">
        <v>125</v>
      </c>
      <c r="J102" s="81">
        <v>0</v>
      </c>
      <c r="K102" s="81">
        <v>0</v>
      </c>
      <c r="L102" s="79" t="s">
        <v>89</v>
      </c>
      <c r="M102" s="88">
        <v>2</v>
      </c>
      <c r="N102" s="10"/>
      <c r="O102" s="10"/>
      <c r="P102" s="54"/>
    </row>
    <row r="103" spans="1:16" ht="21.95" customHeight="1" x14ac:dyDescent="0.2">
      <c r="A103" s="79">
        <v>27</v>
      </c>
      <c r="B103" s="129" t="s">
        <v>147</v>
      </c>
      <c r="C103" s="130" t="s">
        <v>96</v>
      </c>
      <c r="D103" s="84" t="s">
        <v>53</v>
      </c>
      <c r="E103" s="131" t="s">
        <v>188</v>
      </c>
      <c r="F103" s="84" t="s">
        <v>192</v>
      </c>
      <c r="G103" s="84" t="s">
        <v>120</v>
      </c>
      <c r="H103" s="79" t="s">
        <v>88</v>
      </c>
      <c r="I103" s="127" t="s">
        <v>125</v>
      </c>
      <c r="J103" s="81">
        <v>0</v>
      </c>
      <c r="K103" s="81">
        <v>0</v>
      </c>
      <c r="L103" s="79" t="s">
        <v>89</v>
      </c>
      <c r="M103" s="88">
        <v>2</v>
      </c>
      <c r="N103" s="10"/>
      <c r="O103" s="10"/>
      <c r="P103" s="54"/>
    </row>
    <row r="104" spans="1:16" ht="21.95" customHeight="1" x14ac:dyDescent="0.2">
      <c r="A104" s="126">
        <v>28</v>
      </c>
      <c r="B104" s="129"/>
      <c r="C104" s="130"/>
      <c r="D104" s="80"/>
      <c r="E104" s="131"/>
      <c r="F104" s="84"/>
      <c r="G104" s="84"/>
      <c r="H104" s="79"/>
      <c r="I104" s="127"/>
      <c r="J104" s="81"/>
      <c r="K104" s="81"/>
      <c r="L104" s="79"/>
      <c r="M104" s="88"/>
      <c r="N104" s="10"/>
      <c r="O104" s="10"/>
      <c r="P104" s="54"/>
    </row>
    <row r="105" spans="1:16" ht="21.95" customHeight="1" x14ac:dyDescent="0.2">
      <c r="A105" s="79">
        <v>29</v>
      </c>
      <c r="B105" s="129"/>
      <c r="C105" s="130"/>
      <c r="D105" s="84"/>
      <c r="E105" s="131"/>
      <c r="F105" s="84"/>
      <c r="G105" s="84"/>
      <c r="H105" s="79"/>
      <c r="I105" s="127"/>
      <c r="J105" s="81"/>
      <c r="K105" s="81"/>
      <c r="L105" s="79"/>
      <c r="M105" s="88"/>
      <c r="N105" s="10"/>
      <c r="O105" s="10"/>
      <c r="P105" s="54"/>
    </row>
    <row r="106" spans="1:16" ht="21.95" customHeight="1" x14ac:dyDescent="0.2">
      <c r="A106" s="126">
        <v>30</v>
      </c>
      <c r="B106" s="129" t="s">
        <v>108</v>
      </c>
      <c r="C106" s="130" t="s">
        <v>94</v>
      </c>
      <c r="D106" s="80" t="s">
        <v>53</v>
      </c>
      <c r="E106" s="131" t="s">
        <v>188</v>
      </c>
      <c r="F106" s="84" t="s">
        <v>192</v>
      </c>
      <c r="G106" s="84" t="s">
        <v>120</v>
      </c>
      <c r="H106" s="79" t="s">
        <v>88</v>
      </c>
      <c r="I106" s="127" t="s">
        <v>125</v>
      </c>
      <c r="J106" s="81">
        <v>0</v>
      </c>
      <c r="K106" s="81">
        <v>0</v>
      </c>
      <c r="L106" s="79" t="s">
        <v>89</v>
      </c>
      <c r="M106" s="88">
        <v>2</v>
      </c>
      <c r="N106" s="10"/>
      <c r="O106" s="10"/>
      <c r="P106" s="54"/>
    </row>
    <row r="107" spans="1:16" ht="21.95" customHeight="1" x14ac:dyDescent="0.2">
      <c r="A107" s="79">
        <v>31</v>
      </c>
      <c r="B107" s="138"/>
      <c r="C107" s="139"/>
      <c r="D107" s="140"/>
      <c r="E107" s="147"/>
      <c r="F107" s="140"/>
      <c r="G107" s="140"/>
      <c r="H107" s="143"/>
      <c r="I107" s="144"/>
      <c r="J107" s="145"/>
      <c r="K107" s="145"/>
      <c r="L107" s="143"/>
      <c r="M107" s="148"/>
    </row>
    <row r="108" spans="1:16" ht="21.95" customHeight="1" x14ac:dyDescent="0.2">
      <c r="A108" s="126">
        <v>32</v>
      </c>
      <c r="B108" s="129" t="s">
        <v>151</v>
      </c>
      <c r="C108" s="130" t="s">
        <v>113</v>
      </c>
      <c r="D108" s="80" t="s">
        <v>53</v>
      </c>
      <c r="E108" s="131" t="s">
        <v>175</v>
      </c>
      <c r="F108" s="84" t="s">
        <v>176</v>
      </c>
      <c r="G108" s="84" t="s">
        <v>120</v>
      </c>
      <c r="H108" s="79" t="s">
        <v>88</v>
      </c>
      <c r="I108" s="127" t="s">
        <v>125</v>
      </c>
      <c r="J108" s="81">
        <v>0</v>
      </c>
      <c r="K108" s="81">
        <v>0</v>
      </c>
      <c r="L108" s="79" t="s">
        <v>89</v>
      </c>
      <c r="M108" s="88">
        <v>2</v>
      </c>
    </row>
    <row r="109" spans="1:16" ht="21.95" customHeight="1" x14ac:dyDescent="0.2">
      <c r="A109" s="79">
        <v>33</v>
      </c>
      <c r="B109" s="129" t="s">
        <v>186</v>
      </c>
      <c r="C109" s="130" t="s">
        <v>82</v>
      </c>
      <c r="D109" s="84" t="s">
        <v>53</v>
      </c>
      <c r="E109" s="131" t="s">
        <v>188</v>
      </c>
      <c r="F109" s="84" t="s">
        <v>192</v>
      </c>
      <c r="G109" s="84" t="s">
        <v>120</v>
      </c>
      <c r="H109" s="79" t="s">
        <v>88</v>
      </c>
      <c r="I109" s="127" t="s">
        <v>125</v>
      </c>
      <c r="J109" s="81">
        <v>0</v>
      </c>
      <c r="K109" s="81">
        <v>0</v>
      </c>
      <c r="L109" s="79" t="s">
        <v>89</v>
      </c>
      <c r="M109" s="88">
        <v>2</v>
      </c>
    </row>
    <row r="110" spans="1:16" ht="21.95" customHeight="1" x14ac:dyDescent="0.2">
      <c r="A110" s="126">
        <v>34</v>
      </c>
      <c r="B110" s="129" t="s">
        <v>152</v>
      </c>
      <c r="C110" s="130" t="s">
        <v>82</v>
      </c>
      <c r="D110" s="80" t="s">
        <v>53</v>
      </c>
      <c r="E110" s="131" t="s">
        <v>188</v>
      </c>
      <c r="F110" s="84" t="s">
        <v>192</v>
      </c>
      <c r="G110" s="84" t="s">
        <v>120</v>
      </c>
      <c r="H110" s="79" t="s">
        <v>88</v>
      </c>
      <c r="I110" s="127" t="s">
        <v>125</v>
      </c>
      <c r="J110" s="81">
        <v>0</v>
      </c>
      <c r="K110" s="81">
        <v>0</v>
      </c>
      <c r="L110" s="79" t="s">
        <v>89</v>
      </c>
      <c r="M110" s="88">
        <v>2</v>
      </c>
    </row>
    <row r="111" spans="1:16" ht="30" x14ac:dyDescent="0.2">
      <c r="A111" s="79">
        <v>35</v>
      </c>
      <c r="B111" s="129" t="s">
        <v>153</v>
      </c>
      <c r="C111" s="130" t="s">
        <v>82</v>
      </c>
      <c r="D111" s="84" t="s">
        <v>53</v>
      </c>
      <c r="E111" s="131" t="s">
        <v>197</v>
      </c>
      <c r="F111" s="84" t="s">
        <v>119</v>
      </c>
      <c r="G111" s="84" t="s">
        <v>120</v>
      </c>
      <c r="H111" s="79" t="s">
        <v>88</v>
      </c>
      <c r="I111" s="127" t="s">
        <v>125</v>
      </c>
      <c r="J111" s="81">
        <v>0</v>
      </c>
      <c r="K111" s="81">
        <v>0</v>
      </c>
      <c r="L111" s="79" t="s">
        <v>89</v>
      </c>
      <c r="M111" s="88">
        <v>2</v>
      </c>
    </row>
    <row r="112" spans="1:16" ht="21.95" customHeight="1" x14ac:dyDescent="0.2">
      <c r="A112" s="126">
        <v>36</v>
      </c>
      <c r="B112" s="129" t="s">
        <v>99</v>
      </c>
      <c r="C112" s="130" t="s">
        <v>82</v>
      </c>
      <c r="D112" s="80" t="s">
        <v>53</v>
      </c>
      <c r="E112" s="131" t="s">
        <v>188</v>
      </c>
      <c r="F112" s="84" t="s">
        <v>192</v>
      </c>
      <c r="G112" s="84" t="s">
        <v>120</v>
      </c>
      <c r="H112" s="79" t="s">
        <v>88</v>
      </c>
      <c r="I112" s="127" t="s">
        <v>125</v>
      </c>
      <c r="J112" s="81">
        <v>0</v>
      </c>
      <c r="K112" s="81">
        <v>0</v>
      </c>
      <c r="L112" s="79" t="s">
        <v>89</v>
      </c>
      <c r="M112" s="88">
        <v>2</v>
      </c>
    </row>
    <row r="113" spans="1:13" ht="21.95" customHeight="1" x14ac:dyDescent="0.2">
      <c r="A113" s="79">
        <v>37</v>
      </c>
      <c r="B113" s="129" t="s">
        <v>93</v>
      </c>
      <c r="C113" s="130" t="s">
        <v>94</v>
      </c>
      <c r="D113" s="84" t="s">
        <v>53</v>
      </c>
      <c r="E113" s="131" t="s">
        <v>175</v>
      </c>
      <c r="F113" s="84" t="s">
        <v>176</v>
      </c>
      <c r="G113" s="84" t="s">
        <v>120</v>
      </c>
      <c r="H113" s="79" t="s">
        <v>88</v>
      </c>
      <c r="I113" s="127" t="s">
        <v>125</v>
      </c>
      <c r="J113" s="81">
        <v>0</v>
      </c>
      <c r="K113" s="81">
        <v>0</v>
      </c>
      <c r="L113" s="79" t="s">
        <v>89</v>
      </c>
      <c r="M113" s="88">
        <v>2</v>
      </c>
    </row>
    <row r="114" spans="1:13" ht="21.95" customHeight="1" x14ac:dyDescent="0.2">
      <c r="A114" s="126">
        <v>38</v>
      </c>
      <c r="B114" s="129" t="s">
        <v>98</v>
      </c>
      <c r="C114" s="130" t="s">
        <v>113</v>
      </c>
      <c r="D114" s="80" t="s">
        <v>53</v>
      </c>
      <c r="E114" s="131" t="s">
        <v>193</v>
      </c>
      <c r="F114" s="84" t="s">
        <v>192</v>
      </c>
      <c r="G114" s="84" t="s">
        <v>120</v>
      </c>
      <c r="H114" s="79" t="s">
        <v>88</v>
      </c>
      <c r="I114" s="127" t="s">
        <v>125</v>
      </c>
      <c r="J114" s="81">
        <v>0</v>
      </c>
      <c r="K114" s="81">
        <v>0</v>
      </c>
      <c r="L114" s="79" t="s">
        <v>89</v>
      </c>
      <c r="M114" s="88">
        <v>2</v>
      </c>
    </row>
    <row r="115" spans="1:13" ht="21.95" customHeight="1" x14ac:dyDescent="0.2">
      <c r="A115" s="79">
        <v>39</v>
      </c>
      <c r="B115" s="129" t="s">
        <v>154</v>
      </c>
      <c r="C115" s="130" t="s">
        <v>82</v>
      </c>
      <c r="D115" s="84" t="s">
        <v>53</v>
      </c>
      <c r="E115" s="131" t="s">
        <v>191</v>
      </c>
      <c r="F115" s="84" t="s">
        <v>192</v>
      </c>
      <c r="G115" s="84" t="s">
        <v>120</v>
      </c>
      <c r="H115" s="79" t="s">
        <v>88</v>
      </c>
      <c r="I115" s="127" t="s">
        <v>125</v>
      </c>
      <c r="J115" s="81">
        <v>0</v>
      </c>
      <c r="K115" s="81">
        <v>0</v>
      </c>
      <c r="L115" s="79" t="s">
        <v>89</v>
      </c>
      <c r="M115" s="88">
        <v>2</v>
      </c>
    </row>
    <row r="116" spans="1:13" ht="21.95" customHeight="1" x14ac:dyDescent="0.2">
      <c r="A116" s="126">
        <v>40</v>
      </c>
      <c r="B116" s="129" t="s">
        <v>155</v>
      </c>
      <c r="C116" s="130" t="s">
        <v>94</v>
      </c>
      <c r="D116" s="80" t="s">
        <v>53</v>
      </c>
      <c r="E116" s="131" t="s">
        <v>175</v>
      </c>
      <c r="F116" s="84" t="s">
        <v>176</v>
      </c>
      <c r="G116" s="84" t="s">
        <v>120</v>
      </c>
      <c r="H116" s="79" t="s">
        <v>88</v>
      </c>
      <c r="I116" s="127" t="s">
        <v>125</v>
      </c>
      <c r="J116" s="81">
        <v>0</v>
      </c>
      <c r="K116" s="81">
        <v>0</v>
      </c>
      <c r="L116" s="79" t="s">
        <v>89</v>
      </c>
      <c r="M116" s="88">
        <v>2</v>
      </c>
    </row>
    <row r="117" spans="1:13" ht="21.95" customHeight="1" x14ac:dyDescent="0.2">
      <c r="A117" s="79">
        <v>41</v>
      </c>
      <c r="B117" s="129"/>
      <c r="C117" s="130"/>
      <c r="D117" s="84"/>
      <c r="E117" s="131"/>
      <c r="F117" s="84"/>
      <c r="G117" s="84"/>
      <c r="H117" s="79"/>
      <c r="I117" s="127"/>
      <c r="J117" s="81"/>
      <c r="K117" s="81"/>
      <c r="L117" s="79"/>
      <c r="M117" s="88"/>
    </row>
    <row r="118" spans="1:13" ht="21.95" customHeight="1" x14ac:dyDescent="0.2">
      <c r="A118" s="126">
        <v>42</v>
      </c>
      <c r="B118" s="129" t="s">
        <v>75</v>
      </c>
      <c r="C118" s="130" t="s">
        <v>82</v>
      </c>
      <c r="D118" s="80" t="s">
        <v>53</v>
      </c>
      <c r="E118" s="131" t="s">
        <v>175</v>
      </c>
      <c r="F118" s="84" t="s">
        <v>176</v>
      </c>
      <c r="G118" s="84" t="s">
        <v>120</v>
      </c>
      <c r="H118" s="79" t="s">
        <v>88</v>
      </c>
      <c r="I118" s="127" t="s">
        <v>125</v>
      </c>
      <c r="J118" s="81">
        <v>0</v>
      </c>
      <c r="K118" s="81">
        <v>0</v>
      </c>
      <c r="L118" s="79" t="s">
        <v>89</v>
      </c>
      <c r="M118" s="88">
        <v>2</v>
      </c>
    </row>
    <row r="119" spans="1:13" ht="21.95" customHeight="1" x14ac:dyDescent="0.2">
      <c r="A119" s="79">
        <v>43</v>
      </c>
      <c r="B119" s="129" t="s">
        <v>156</v>
      </c>
      <c r="C119" s="130" t="s">
        <v>84</v>
      </c>
      <c r="D119" s="84" t="s">
        <v>53</v>
      </c>
      <c r="E119" s="131" t="s">
        <v>175</v>
      </c>
      <c r="F119" s="84" t="s">
        <v>176</v>
      </c>
      <c r="G119" s="84" t="s">
        <v>120</v>
      </c>
      <c r="H119" s="79" t="s">
        <v>88</v>
      </c>
      <c r="I119" s="127" t="s">
        <v>125</v>
      </c>
      <c r="J119" s="81">
        <v>0</v>
      </c>
      <c r="K119" s="81">
        <v>0</v>
      </c>
      <c r="L119" s="79" t="s">
        <v>89</v>
      </c>
      <c r="M119" s="88">
        <v>2</v>
      </c>
    </row>
    <row r="120" spans="1:13" ht="21.95" customHeight="1" x14ac:dyDescent="0.2">
      <c r="A120" s="126">
        <v>44</v>
      </c>
      <c r="B120" s="129" t="s">
        <v>157</v>
      </c>
      <c r="C120" s="130" t="s">
        <v>94</v>
      </c>
      <c r="D120" s="80" t="s">
        <v>53</v>
      </c>
      <c r="E120" s="131" t="s">
        <v>175</v>
      </c>
      <c r="F120" s="84" t="s">
        <v>176</v>
      </c>
      <c r="G120" s="84" t="s">
        <v>120</v>
      </c>
      <c r="H120" s="79" t="s">
        <v>88</v>
      </c>
      <c r="I120" s="127" t="s">
        <v>125</v>
      </c>
      <c r="J120" s="81">
        <v>0</v>
      </c>
      <c r="K120" s="81">
        <v>0</v>
      </c>
      <c r="L120" s="79" t="s">
        <v>89</v>
      </c>
      <c r="M120" s="88">
        <v>2</v>
      </c>
    </row>
    <row r="121" spans="1:13" ht="21.95" customHeight="1" x14ac:dyDescent="0.2">
      <c r="A121" s="79">
        <v>45</v>
      </c>
      <c r="B121" s="129" t="s">
        <v>158</v>
      </c>
      <c r="C121" s="130" t="s">
        <v>94</v>
      </c>
      <c r="D121" s="84" t="s">
        <v>53</v>
      </c>
      <c r="E121" s="131" t="s">
        <v>175</v>
      </c>
      <c r="F121" s="84" t="s">
        <v>176</v>
      </c>
      <c r="G121" s="84" t="s">
        <v>120</v>
      </c>
      <c r="H121" s="79" t="s">
        <v>88</v>
      </c>
      <c r="I121" s="127" t="s">
        <v>125</v>
      </c>
      <c r="J121" s="81">
        <v>0</v>
      </c>
      <c r="K121" s="81">
        <v>0</v>
      </c>
      <c r="L121" s="79" t="s">
        <v>89</v>
      </c>
      <c r="M121" s="88">
        <v>2</v>
      </c>
    </row>
    <row r="122" spans="1:13" ht="21.95" customHeight="1" x14ac:dyDescent="0.2">
      <c r="A122" s="126">
        <v>46</v>
      </c>
      <c r="B122" s="129" t="s">
        <v>77</v>
      </c>
      <c r="C122" s="130" t="s">
        <v>82</v>
      </c>
      <c r="D122" s="84" t="s">
        <v>53</v>
      </c>
      <c r="E122" s="131" t="s">
        <v>175</v>
      </c>
      <c r="F122" s="84" t="s">
        <v>176</v>
      </c>
      <c r="G122" s="84" t="s">
        <v>120</v>
      </c>
      <c r="H122" s="79" t="s">
        <v>88</v>
      </c>
      <c r="I122" s="127" t="s">
        <v>125</v>
      </c>
      <c r="J122" s="81">
        <v>0</v>
      </c>
      <c r="K122" s="81">
        <v>0</v>
      </c>
      <c r="L122" s="79" t="s">
        <v>89</v>
      </c>
      <c r="M122" s="88">
        <v>2</v>
      </c>
    </row>
    <row r="123" spans="1:13" ht="21.95" customHeight="1" x14ac:dyDescent="0.2">
      <c r="A123" s="79">
        <v>47</v>
      </c>
      <c r="B123" s="129" t="s">
        <v>159</v>
      </c>
      <c r="C123" s="130" t="s">
        <v>85</v>
      </c>
      <c r="D123" s="84" t="s">
        <v>68</v>
      </c>
      <c r="E123" s="131" t="s">
        <v>177</v>
      </c>
      <c r="F123" s="84" t="s">
        <v>119</v>
      </c>
      <c r="G123" s="84" t="s">
        <v>120</v>
      </c>
      <c r="H123" s="79" t="s">
        <v>88</v>
      </c>
      <c r="I123" s="127" t="s">
        <v>125</v>
      </c>
      <c r="J123" s="81">
        <v>0</v>
      </c>
      <c r="K123" s="81">
        <v>0</v>
      </c>
      <c r="L123" s="79" t="s">
        <v>89</v>
      </c>
      <c r="M123" s="88">
        <v>2</v>
      </c>
    </row>
    <row r="124" spans="1:13" ht="21.95" customHeight="1" x14ac:dyDescent="0.2">
      <c r="A124" s="126">
        <v>48</v>
      </c>
      <c r="B124" s="129" t="s">
        <v>100</v>
      </c>
      <c r="C124" s="130" t="s">
        <v>85</v>
      </c>
      <c r="D124" s="84" t="s">
        <v>68</v>
      </c>
      <c r="E124" s="131" t="s">
        <v>177</v>
      </c>
      <c r="F124" s="84" t="s">
        <v>119</v>
      </c>
      <c r="G124" s="84" t="s">
        <v>120</v>
      </c>
      <c r="H124" s="79" t="s">
        <v>88</v>
      </c>
      <c r="I124" s="127" t="s">
        <v>125</v>
      </c>
      <c r="J124" s="81">
        <v>0</v>
      </c>
      <c r="K124" s="81">
        <v>0</v>
      </c>
      <c r="L124" s="79" t="s">
        <v>89</v>
      </c>
      <c r="M124" s="88">
        <v>2</v>
      </c>
    </row>
    <row r="125" spans="1:13" ht="21.95" customHeight="1" x14ac:dyDescent="0.2">
      <c r="A125" s="79">
        <v>49</v>
      </c>
      <c r="B125" s="129" t="s">
        <v>160</v>
      </c>
      <c r="C125" s="130" t="s">
        <v>106</v>
      </c>
      <c r="D125" s="84" t="s">
        <v>68</v>
      </c>
      <c r="E125" s="131" t="s">
        <v>177</v>
      </c>
      <c r="F125" s="84" t="s">
        <v>119</v>
      </c>
      <c r="G125" s="84" t="s">
        <v>120</v>
      </c>
      <c r="H125" s="79" t="s">
        <v>88</v>
      </c>
      <c r="I125" s="127" t="s">
        <v>125</v>
      </c>
      <c r="J125" s="81">
        <v>0</v>
      </c>
      <c r="K125" s="81">
        <v>0</v>
      </c>
      <c r="L125" s="79" t="s">
        <v>89</v>
      </c>
      <c r="M125" s="88">
        <v>2</v>
      </c>
    </row>
    <row r="126" spans="1:13" ht="21.95" customHeight="1" x14ac:dyDescent="0.2">
      <c r="A126" s="126">
        <v>50</v>
      </c>
      <c r="B126" s="129" t="s">
        <v>107</v>
      </c>
      <c r="C126" s="130" t="s">
        <v>95</v>
      </c>
      <c r="D126" s="84" t="s">
        <v>68</v>
      </c>
      <c r="E126" s="131" t="s">
        <v>177</v>
      </c>
      <c r="F126" s="84" t="s">
        <v>119</v>
      </c>
      <c r="G126" s="84" t="s">
        <v>120</v>
      </c>
      <c r="H126" s="79" t="s">
        <v>88</v>
      </c>
      <c r="I126" s="127" t="s">
        <v>125</v>
      </c>
      <c r="J126" s="81">
        <v>0</v>
      </c>
      <c r="K126" s="81">
        <v>0</v>
      </c>
      <c r="L126" s="79" t="s">
        <v>89</v>
      </c>
      <c r="M126" s="88">
        <v>2</v>
      </c>
    </row>
    <row r="127" spans="1:13" ht="21.95" customHeight="1" x14ac:dyDescent="0.2">
      <c r="A127" s="79">
        <v>51</v>
      </c>
      <c r="B127" s="129" t="s">
        <v>161</v>
      </c>
      <c r="C127" s="130" t="s">
        <v>95</v>
      </c>
      <c r="D127" s="84" t="s">
        <v>68</v>
      </c>
      <c r="E127" s="131" t="s">
        <v>177</v>
      </c>
      <c r="F127" s="84" t="s">
        <v>119</v>
      </c>
      <c r="G127" s="84" t="s">
        <v>120</v>
      </c>
      <c r="H127" s="79" t="s">
        <v>88</v>
      </c>
      <c r="I127" s="127" t="s">
        <v>125</v>
      </c>
      <c r="J127" s="81">
        <v>0</v>
      </c>
      <c r="K127" s="81">
        <v>0</v>
      </c>
      <c r="L127" s="79" t="s">
        <v>89</v>
      </c>
      <c r="M127" s="88">
        <v>2</v>
      </c>
    </row>
    <row r="128" spans="1:13" ht="21.95" customHeight="1" x14ac:dyDescent="0.2">
      <c r="A128" s="126">
        <v>52</v>
      </c>
      <c r="B128" s="129" t="s">
        <v>162</v>
      </c>
      <c r="C128" s="130" t="s">
        <v>87</v>
      </c>
      <c r="D128" s="84" t="s">
        <v>68</v>
      </c>
      <c r="E128" s="131" t="s">
        <v>181</v>
      </c>
      <c r="F128" s="84" t="s">
        <v>119</v>
      </c>
      <c r="G128" s="84" t="s">
        <v>120</v>
      </c>
      <c r="H128" s="79" t="s">
        <v>88</v>
      </c>
      <c r="I128" s="127" t="s">
        <v>125</v>
      </c>
      <c r="J128" s="81">
        <v>0</v>
      </c>
      <c r="K128" s="81">
        <v>0</v>
      </c>
      <c r="L128" s="79" t="s">
        <v>89</v>
      </c>
      <c r="M128" s="88">
        <v>2</v>
      </c>
    </row>
    <row r="129" spans="1:13" ht="21.95" customHeight="1" x14ac:dyDescent="0.2">
      <c r="A129" s="79">
        <v>53</v>
      </c>
      <c r="B129" s="129" t="s">
        <v>163</v>
      </c>
      <c r="C129" s="130" t="s">
        <v>85</v>
      </c>
      <c r="D129" s="84" t="s">
        <v>68</v>
      </c>
      <c r="E129" s="131" t="s">
        <v>182</v>
      </c>
      <c r="F129" s="84" t="s">
        <v>119</v>
      </c>
      <c r="G129" s="84" t="s">
        <v>120</v>
      </c>
      <c r="H129" s="79" t="s">
        <v>88</v>
      </c>
      <c r="I129" s="127" t="s">
        <v>125</v>
      </c>
      <c r="J129" s="81">
        <v>0</v>
      </c>
      <c r="K129" s="81">
        <v>0</v>
      </c>
      <c r="L129" s="79" t="s">
        <v>89</v>
      </c>
      <c r="M129" s="88">
        <v>2</v>
      </c>
    </row>
    <row r="130" spans="1:13" ht="21.95" customHeight="1" x14ac:dyDescent="0.2">
      <c r="A130" s="126">
        <v>54</v>
      </c>
      <c r="B130" s="129" t="s">
        <v>164</v>
      </c>
      <c r="C130" s="130" t="s">
        <v>87</v>
      </c>
      <c r="D130" s="84" t="s">
        <v>68</v>
      </c>
      <c r="E130" s="131" t="s">
        <v>175</v>
      </c>
      <c r="F130" s="84" t="s">
        <v>176</v>
      </c>
      <c r="G130" s="84" t="s">
        <v>120</v>
      </c>
      <c r="H130" s="79" t="s">
        <v>88</v>
      </c>
      <c r="I130" s="127" t="s">
        <v>125</v>
      </c>
      <c r="J130" s="81">
        <v>0</v>
      </c>
      <c r="K130" s="81">
        <v>0</v>
      </c>
      <c r="L130" s="79" t="s">
        <v>89</v>
      </c>
      <c r="M130" s="88">
        <v>2</v>
      </c>
    </row>
    <row r="131" spans="1:13" ht="21.95" customHeight="1" x14ac:dyDescent="0.2">
      <c r="A131" s="79">
        <v>55</v>
      </c>
      <c r="B131" s="129" t="s">
        <v>165</v>
      </c>
      <c r="C131" s="130" t="s">
        <v>86</v>
      </c>
      <c r="D131" s="84" t="s">
        <v>68</v>
      </c>
      <c r="E131" s="131" t="s">
        <v>185</v>
      </c>
      <c r="F131" s="84" t="s">
        <v>119</v>
      </c>
      <c r="G131" s="84" t="s">
        <v>120</v>
      </c>
      <c r="H131" s="79" t="s">
        <v>88</v>
      </c>
      <c r="I131" s="127" t="s">
        <v>125</v>
      </c>
      <c r="J131" s="81">
        <v>0</v>
      </c>
      <c r="K131" s="81">
        <v>0</v>
      </c>
      <c r="L131" s="79" t="s">
        <v>89</v>
      </c>
      <c r="M131" s="88">
        <v>2</v>
      </c>
    </row>
    <row r="132" spans="1:13" ht="21.95" customHeight="1" x14ac:dyDescent="0.2">
      <c r="A132" s="126">
        <v>56</v>
      </c>
      <c r="B132" s="129" t="s">
        <v>103</v>
      </c>
      <c r="C132" s="130" t="s">
        <v>166</v>
      </c>
      <c r="D132" s="84" t="s">
        <v>68</v>
      </c>
      <c r="E132" s="131" t="s">
        <v>183</v>
      </c>
      <c r="F132" s="84" t="s">
        <v>184</v>
      </c>
      <c r="G132" s="84" t="s">
        <v>120</v>
      </c>
      <c r="H132" s="79" t="s">
        <v>88</v>
      </c>
      <c r="I132" s="127" t="s">
        <v>125</v>
      </c>
      <c r="J132" s="81">
        <v>0</v>
      </c>
      <c r="K132" s="81">
        <v>0</v>
      </c>
      <c r="L132" s="79" t="s">
        <v>89</v>
      </c>
      <c r="M132" s="88">
        <v>2</v>
      </c>
    </row>
    <row r="133" spans="1:13" ht="21.95" customHeight="1" x14ac:dyDescent="0.2">
      <c r="A133" s="79">
        <v>57</v>
      </c>
      <c r="B133" s="129" t="s">
        <v>167</v>
      </c>
      <c r="C133" s="130" t="s">
        <v>87</v>
      </c>
      <c r="D133" s="84" t="s">
        <v>68</v>
      </c>
      <c r="E133" s="131" t="s">
        <v>177</v>
      </c>
      <c r="F133" s="84" t="s">
        <v>119</v>
      </c>
      <c r="G133" s="84" t="s">
        <v>120</v>
      </c>
      <c r="H133" s="79" t="s">
        <v>88</v>
      </c>
      <c r="I133" s="127" t="s">
        <v>125</v>
      </c>
      <c r="J133" s="81">
        <v>0</v>
      </c>
      <c r="K133" s="81">
        <v>0</v>
      </c>
      <c r="L133" s="79" t="s">
        <v>89</v>
      </c>
      <c r="M133" s="88">
        <v>2</v>
      </c>
    </row>
    <row r="134" spans="1:13" ht="21.95" customHeight="1" x14ac:dyDescent="0.2">
      <c r="A134" s="126">
        <v>58</v>
      </c>
      <c r="B134" s="129" t="s">
        <v>168</v>
      </c>
      <c r="C134" s="130" t="s">
        <v>85</v>
      </c>
      <c r="D134" s="84" t="s">
        <v>68</v>
      </c>
      <c r="E134" s="131" t="s">
        <v>188</v>
      </c>
      <c r="F134" s="84" t="s">
        <v>192</v>
      </c>
      <c r="G134" s="84" t="s">
        <v>120</v>
      </c>
      <c r="H134" s="79" t="s">
        <v>88</v>
      </c>
      <c r="I134" s="127" t="s">
        <v>125</v>
      </c>
      <c r="J134" s="81">
        <v>0</v>
      </c>
      <c r="K134" s="81">
        <v>0</v>
      </c>
      <c r="L134" s="79" t="s">
        <v>89</v>
      </c>
      <c r="M134" s="88">
        <v>2</v>
      </c>
    </row>
    <row r="135" spans="1:13" ht="21.95" customHeight="1" x14ac:dyDescent="0.2">
      <c r="A135" s="79">
        <v>59</v>
      </c>
      <c r="B135" s="129" t="s">
        <v>79</v>
      </c>
      <c r="C135" s="130" t="s">
        <v>85</v>
      </c>
      <c r="D135" s="84" t="s">
        <v>68</v>
      </c>
      <c r="E135" s="131" t="s">
        <v>188</v>
      </c>
      <c r="F135" s="84" t="s">
        <v>192</v>
      </c>
      <c r="G135" s="84" t="s">
        <v>120</v>
      </c>
      <c r="H135" s="79" t="s">
        <v>88</v>
      </c>
      <c r="I135" s="127" t="s">
        <v>125</v>
      </c>
      <c r="J135" s="81">
        <v>0</v>
      </c>
      <c r="K135" s="81">
        <v>0</v>
      </c>
      <c r="L135" s="79" t="s">
        <v>89</v>
      </c>
      <c r="M135" s="88">
        <v>2</v>
      </c>
    </row>
    <row r="136" spans="1:13" ht="21.95" customHeight="1" x14ac:dyDescent="0.2">
      <c r="A136" s="126">
        <v>60</v>
      </c>
      <c r="B136" s="129" t="s">
        <v>102</v>
      </c>
      <c r="C136" s="130" t="s">
        <v>85</v>
      </c>
      <c r="D136" s="84" t="s">
        <v>68</v>
      </c>
      <c r="E136" s="131" t="s">
        <v>189</v>
      </c>
      <c r="F136" s="84" t="s">
        <v>192</v>
      </c>
      <c r="G136" s="84" t="s">
        <v>120</v>
      </c>
      <c r="H136" s="79" t="s">
        <v>88</v>
      </c>
      <c r="I136" s="127" t="s">
        <v>125</v>
      </c>
      <c r="J136" s="81">
        <v>0</v>
      </c>
      <c r="K136" s="81">
        <v>0</v>
      </c>
      <c r="L136" s="79" t="s">
        <v>89</v>
      </c>
      <c r="M136" s="88">
        <v>2</v>
      </c>
    </row>
    <row r="137" spans="1:13" ht="21.95" customHeight="1" x14ac:dyDescent="0.2">
      <c r="A137" s="79">
        <v>61</v>
      </c>
      <c r="B137" s="129" t="s">
        <v>78</v>
      </c>
      <c r="C137" s="130" t="s">
        <v>85</v>
      </c>
      <c r="D137" s="84" t="s">
        <v>68</v>
      </c>
      <c r="E137" s="131" t="s">
        <v>181</v>
      </c>
      <c r="F137" s="84" t="s">
        <v>119</v>
      </c>
      <c r="G137" s="84" t="s">
        <v>120</v>
      </c>
      <c r="H137" s="79" t="s">
        <v>88</v>
      </c>
      <c r="I137" s="127" t="s">
        <v>125</v>
      </c>
      <c r="J137" s="81">
        <v>0</v>
      </c>
      <c r="K137" s="81">
        <v>0</v>
      </c>
      <c r="L137" s="79" t="s">
        <v>89</v>
      </c>
      <c r="M137" s="88">
        <v>2</v>
      </c>
    </row>
    <row r="138" spans="1:13" ht="21.95" customHeight="1" x14ac:dyDescent="0.2">
      <c r="A138" s="126">
        <v>62</v>
      </c>
      <c r="B138" s="129" t="s">
        <v>169</v>
      </c>
      <c r="C138" s="130" t="s">
        <v>85</v>
      </c>
      <c r="D138" s="84" t="s">
        <v>68</v>
      </c>
      <c r="E138" s="131" t="s">
        <v>175</v>
      </c>
      <c r="F138" s="84" t="s">
        <v>176</v>
      </c>
      <c r="G138" s="84" t="s">
        <v>120</v>
      </c>
      <c r="H138" s="79" t="s">
        <v>88</v>
      </c>
      <c r="I138" s="127" t="s">
        <v>125</v>
      </c>
      <c r="J138" s="81">
        <v>0</v>
      </c>
      <c r="K138" s="81">
        <v>0</v>
      </c>
      <c r="L138" s="79" t="s">
        <v>89</v>
      </c>
      <c r="M138" s="88">
        <v>2</v>
      </c>
    </row>
    <row r="139" spans="1:13" ht="21.95" customHeight="1" x14ac:dyDescent="0.2">
      <c r="A139" s="79">
        <v>63</v>
      </c>
      <c r="B139" s="129" t="s">
        <v>101</v>
      </c>
      <c r="C139" s="130" t="s">
        <v>85</v>
      </c>
      <c r="D139" s="84" t="s">
        <v>68</v>
      </c>
      <c r="E139" s="131" t="s">
        <v>175</v>
      </c>
      <c r="F139" s="84" t="s">
        <v>176</v>
      </c>
      <c r="G139" s="84" t="s">
        <v>120</v>
      </c>
      <c r="H139" s="79" t="s">
        <v>88</v>
      </c>
      <c r="I139" s="127" t="s">
        <v>125</v>
      </c>
      <c r="J139" s="81">
        <v>0</v>
      </c>
      <c r="K139" s="81">
        <v>0</v>
      </c>
      <c r="L139" s="79" t="s">
        <v>89</v>
      </c>
      <c r="M139" s="88">
        <v>2</v>
      </c>
    </row>
    <row r="140" spans="1:13" ht="21.95" customHeight="1" x14ac:dyDescent="0.2">
      <c r="A140" s="126">
        <v>64</v>
      </c>
      <c r="B140" s="129" t="s">
        <v>170</v>
      </c>
      <c r="C140" s="130" t="s">
        <v>85</v>
      </c>
      <c r="D140" s="84" t="s">
        <v>68</v>
      </c>
      <c r="E140" s="131" t="s">
        <v>188</v>
      </c>
      <c r="F140" s="84" t="s">
        <v>192</v>
      </c>
      <c r="G140" s="84" t="s">
        <v>120</v>
      </c>
      <c r="H140" s="79" t="s">
        <v>88</v>
      </c>
      <c r="I140" s="127" t="s">
        <v>125</v>
      </c>
      <c r="J140" s="81">
        <v>0</v>
      </c>
      <c r="K140" s="81">
        <v>0</v>
      </c>
      <c r="L140" s="79" t="s">
        <v>89</v>
      </c>
      <c r="M140" s="88">
        <v>2</v>
      </c>
    </row>
    <row r="141" spans="1:13" ht="21.95" customHeight="1" x14ac:dyDescent="0.2">
      <c r="A141" s="79">
        <v>65</v>
      </c>
      <c r="B141" s="129" t="s">
        <v>171</v>
      </c>
      <c r="C141" s="130" t="s">
        <v>85</v>
      </c>
      <c r="D141" s="84" t="s">
        <v>68</v>
      </c>
      <c r="E141" s="131" t="s">
        <v>175</v>
      </c>
      <c r="F141" s="84" t="s">
        <v>176</v>
      </c>
      <c r="G141" s="84" t="s">
        <v>120</v>
      </c>
      <c r="H141" s="79" t="s">
        <v>88</v>
      </c>
      <c r="I141" s="127" t="s">
        <v>125</v>
      </c>
      <c r="J141" s="81">
        <v>0</v>
      </c>
      <c r="K141" s="81">
        <v>0</v>
      </c>
      <c r="L141" s="79" t="s">
        <v>89</v>
      </c>
      <c r="M141" s="88">
        <v>2</v>
      </c>
    </row>
    <row r="142" spans="1:13" ht="21.95" customHeight="1" x14ac:dyDescent="0.2">
      <c r="A142" s="126">
        <v>66</v>
      </c>
      <c r="B142" s="129" t="s">
        <v>172</v>
      </c>
      <c r="C142" s="130" t="s">
        <v>85</v>
      </c>
      <c r="D142" s="84" t="s">
        <v>68</v>
      </c>
      <c r="E142" s="131" t="s">
        <v>175</v>
      </c>
      <c r="F142" s="84" t="s">
        <v>176</v>
      </c>
      <c r="G142" s="84" t="s">
        <v>120</v>
      </c>
      <c r="H142" s="79" t="s">
        <v>88</v>
      </c>
      <c r="I142" s="127" t="s">
        <v>125</v>
      </c>
      <c r="J142" s="81">
        <v>0</v>
      </c>
      <c r="K142" s="81">
        <v>0</v>
      </c>
      <c r="L142" s="79" t="s">
        <v>89</v>
      </c>
      <c r="M142" s="88">
        <v>2</v>
      </c>
    </row>
    <row r="143" spans="1:13" ht="21.95" customHeight="1" x14ac:dyDescent="0.2">
      <c r="A143" s="79">
        <v>67</v>
      </c>
      <c r="B143" s="129" t="s">
        <v>173</v>
      </c>
      <c r="C143" s="130" t="s">
        <v>85</v>
      </c>
      <c r="D143" s="84" t="s">
        <v>68</v>
      </c>
      <c r="E143" s="131" t="s">
        <v>175</v>
      </c>
      <c r="F143" s="84" t="s">
        <v>176</v>
      </c>
      <c r="G143" s="84" t="s">
        <v>120</v>
      </c>
      <c r="H143" s="79" t="s">
        <v>88</v>
      </c>
      <c r="I143" s="127" t="s">
        <v>125</v>
      </c>
      <c r="J143" s="81">
        <v>0</v>
      </c>
      <c r="K143" s="81">
        <v>0</v>
      </c>
      <c r="L143" s="79" t="s">
        <v>89</v>
      </c>
      <c r="M143" s="88">
        <v>2</v>
      </c>
    </row>
    <row r="144" spans="1:13" ht="21.95" customHeight="1" x14ac:dyDescent="0.2">
      <c r="A144" s="126">
        <v>68</v>
      </c>
      <c r="B144" s="129" t="s">
        <v>174</v>
      </c>
      <c r="C144" s="130" t="s">
        <v>85</v>
      </c>
      <c r="D144" s="84" t="s">
        <v>68</v>
      </c>
      <c r="E144" s="131" t="s">
        <v>188</v>
      </c>
      <c r="F144" s="84" t="s">
        <v>192</v>
      </c>
      <c r="G144" s="84" t="s">
        <v>120</v>
      </c>
      <c r="H144" s="79" t="s">
        <v>88</v>
      </c>
      <c r="I144" s="127" t="s">
        <v>125</v>
      </c>
      <c r="J144" s="81">
        <v>0</v>
      </c>
      <c r="K144" s="81">
        <v>0</v>
      </c>
      <c r="L144" s="79" t="s">
        <v>89</v>
      </c>
      <c r="M144" s="88">
        <v>2</v>
      </c>
    </row>
    <row r="145" spans="1:13" ht="21.95" customHeight="1" x14ac:dyDescent="0.35">
      <c r="A145" s="79">
        <v>69</v>
      </c>
      <c r="B145" s="134" t="s">
        <v>178</v>
      </c>
      <c r="C145" s="130" t="s">
        <v>85</v>
      </c>
      <c r="D145" s="84" t="s">
        <v>68</v>
      </c>
      <c r="E145" s="131" t="s">
        <v>177</v>
      </c>
      <c r="F145" s="84" t="s">
        <v>176</v>
      </c>
      <c r="G145" s="84" t="s">
        <v>120</v>
      </c>
      <c r="H145" s="79" t="s">
        <v>88</v>
      </c>
      <c r="I145" s="127" t="s">
        <v>125</v>
      </c>
      <c r="J145" s="81">
        <v>0</v>
      </c>
      <c r="K145" s="81">
        <v>0</v>
      </c>
      <c r="L145" s="79" t="s">
        <v>89</v>
      </c>
      <c r="M145" s="88">
        <v>2</v>
      </c>
    </row>
    <row r="146" spans="1:13" ht="21.95" customHeight="1" x14ac:dyDescent="0.2">
      <c r="A146" s="83"/>
      <c r="B146" s="129"/>
      <c r="C146" s="130"/>
      <c r="D146" s="84"/>
      <c r="E146" s="84"/>
      <c r="F146" s="84"/>
      <c r="G146" s="84"/>
      <c r="H146" s="83"/>
      <c r="I146" s="84"/>
      <c r="J146" s="85"/>
      <c r="K146" s="86"/>
      <c r="L146" s="83"/>
      <c r="M146" s="88"/>
    </row>
    <row r="147" spans="1:13" ht="21.95" customHeight="1" x14ac:dyDescent="0.2">
      <c r="A147" s="83"/>
      <c r="B147" s="129"/>
      <c r="C147" s="130"/>
      <c r="D147" s="84"/>
      <c r="E147" s="84"/>
      <c r="F147" s="84"/>
      <c r="G147" s="84"/>
      <c r="H147" s="83"/>
      <c r="I147" s="84"/>
      <c r="J147" s="85"/>
      <c r="K147" s="86"/>
      <c r="L147" s="83"/>
      <c r="M147" s="88"/>
    </row>
    <row r="148" spans="1:13" ht="21.95" customHeight="1" x14ac:dyDescent="0.2">
      <c r="A148" s="83"/>
      <c r="B148" s="129"/>
      <c r="C148" s="130"/>
      <c r="D148" s="84"/>
      <c r="E148" s="84"/>
      <c r="F148" s="84"/>
      <c r="G148" s="84"/>
      <c r="H148" s="83"/>
      <c r="I148" s="84"/>
      <c r="J148" s="85"/>
      <c r="K148" s="86"/>
      <c r="L148" s="83"/>
      <c r="M148" s="88"/>
    </row>
  </sheetData>
  <sheetProtection selectLockedCells="1"/>
  <protectedRanges>
    <protectedRange password="CE28" sqref="H4:I4 L4 H2 B2" name="ช่วง1_2"/>
  </protectedRanges>
  <mergeCells count="7">
    <mergeCell ref="C2:D2"/>
    <mergeCell ref="E2:M2"/>
    <mergeCell ref="B5:C5"/>
    <mergeCell ref="J4:K4"/>
    <mergeCell ref="H4:I4"/>
    <mergeCell ref="L4:M4"/>
    <mergeCell ref="B4:C4"/>
  </mergeCells>
  <phoneticPr fontId="2" type="noConversion"/>
  <dataValidations count="12">
    <dataValidation allowBlank="1" showInputMessage="1" showErrorMessage="1" error="กรุณากรอกตัวเลขจำนวนเต็ม" sqref="L4"/>
    <dataValidation type="list" allowBlank="1" showInputMessage="1" showErrorMessage="1" sqref="D1004:D1502">
      <formula1>"ข้าราชการ, พนักงานราชการ"</formula1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 F4">
      <formula1>0</formula1>
      <formula2>10000</formula2>
    </dataValidation>
    <dataValidation errorStyle="warning" allowBlank="1" showInputMessage="1" showErrorMessage="1" errorTitle="ข้อมูลไม่ถูกต้อง" error="กรุณาเลือกรายการที่กำหนดเท่านั้น" sqref="L5"/>
    <dataValidation type="whole" errorStyle="warning" allowBlank="1" showInputMessage="1" showErrorMessage="1" errorTitle="ตัวเลขไม่ถูกต้อง" error="กรุณากรอกเฉพาะปีพุทธศักราช" sqref="H4:I4">
      <formula1>2562</formula1>
      <formula2>2600</formula2>
    </dataValidation>
    <dataValidation type="decimal" errorStyle="warning" allowBlank="1" showInputMessage="1" showErrorMessage="1" errorTitle="จำนวนชั่วโมงไม่ถูกต้อง" error="กรุณากรอกเฉพาะตัวเลขเท่านั้น" sqref="J146:J1003">
      <formula1>0</formula1>
      <formula2>500</formula2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D7:D1003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F7:F1003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errorStyle="warning" allowBlank="1" showInputMessage="1" showErrorMessage="1" errorTitle="ค่าธรรมเนียมไม่ถูกต้อง" error="กรุณากรอกเฉพาะตัวเลขเท่านั้น" sqref="K82:K1003 J7:K81 J82:J145">
      <formula1>0</formula1>
      <formula2>300000</formula2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L7:L1003">
      <formula1>"มี, รอผลฯ, ไม่มี"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M7:M1003">
      <formula1>"1, 2"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G7:G1009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0.25" right="0.25" top="0.75" bottom="0.75" header="0.3" footer="0.3"/>
  <pageSetup paperSize="9" scale="98" fitToHeight="0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25"/>
  <sheetViews>
    <sheetView showGridLines="0" tabSelected="1" zoomScale="120" zoomScaleNormal="120" zoomScaleSheetLayoutView="90" zoomScalePageLayoutView="120" workbookViewId="0">
      <selection activeCell="Q9" sqref="Q9"/>
    </sheetView>
  </sheetViews>
  <sheetFormatPr defaultRowHeight="18.75" x14ac:dyDescent="0.2"/>
  <cols>
    <col min="1" max="1" width="3.125" style="22" customWidth="1"/>
    <col min="2" max="2" width="19.125" style="22" customWidth="1"/>
    <col min="3" max="3" width="10.5" style="22" customWidth="1"/>
    <col min="4" max="4" width="8.25" style="22" customWidth="1"/>
    <col min="5" max="5" width="28.5" style="22" customWidth="1"/>
    <col min="6" max="6" width="8.75" style="22" customWidth="1"/>
    <col min="7" max="7" width="1.5" style="22" customWidth="1"/>
    <col min="8" max="8" width="12.25" style="22" customWidth="1"/>
    <col min="9" max="9" width="9.75" style="22" customWidth="1"/>
    <col min="10" max="10" width="7.375" style="30" customWidth="1"/>
    <col min="11" max="11" width="8.375" style="22" customWidth="1"/>
    <col min="12" max="12" width="9.25" style="22" customWidth="1"/>
    <col min="13" max="13" width="7" style="22" customWidth="1"/>
    <col min="14" max="14" width="0.875" style="22" customWidth="1"/>
    <col min="15" max="15" width="5.125" style="26" customWidth="1"/>
    <col min="16" max="16384" width="9" style="22"/>
  </cols>
  <sheetData>
    <row r="1" spans="1:17" s="13" customFormat="1" ht="36.75" customHeight="1" x14ac:dyDescent="0.35">
      <c r="A1" s="165" t="s">
        <v>73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97"/>
      <c r="O1" s="24"/>
      <c r="P1" s="11"/>
      <c r="Q1" s="12"/>
    </row>
    <row r="2" spans="1:17" s="13" customFormat="1" ht="24.75" customHeight="1" x14ac:dyDescent="0.25">
      <c r="A2" s="7"/>
      <c r="B2" s="5"/>
      <c r="C2" s="32" t="s">
        <v>7</v>
      </c>
      <c r="D2" s="167" t="str">
        <f>เก็บข้อมูลHRD!C2</f>
        <v>สำนักงานปศุสัตว์จังหวัดกาฬสินธุ์</v>
      </c>
      <c r="E2" s="167"/>
      <c r="F2" s="167"/>
      <c r="G2" s="167"/>
      <c r="H2" s="167"/>
      <c r="I2" s="167"/>
      <c r="J2" s="167"/>
      <c r="K2" s="167"/>
      <c r="L2" s="167"/>
      <c r="M2" s="167"/>
      <c r="N2" s="98"/>
      <c r="O2" s="23"/>
    </row>
    <row r="3" spans="1:17" s="13" customFormat="1" ht="4.5" customHeight="1" x14ac:dyDescent="0.4">
      <c r="A3" s="7"/>
      <c r="B3" s="5"/>
      <c r="C3" s="5"/>
      <c r="D3" s="5"/>
      <c r="E3" s="2"/>
      <c r="F3" s="2"/>
      <c r="G3" s="2"/>
      <c r="H3" s="2"/>
      <c r="I3" s="2"/>
      <c r="J3" s="2"/>
      <c r="K3" s="15"/>
      <c r="L3" s="18"/>
      <c r="M3" s="18"/>
      <c r="N3" s="18"/>
      <c r="O3" s="23"/>
    </row>
    <row r="4" spans="1:17" s="13" customFormat="1" ht="25.5" customHeight="1" x14ac:dyDescent="0.25">
      <c r="A4" s="8"/>
      <c r="B4" s="168" t="s">
        <v>48</v>
      </c>
      <c r="C4" s="169"/>
      <c r="D4" s="33">
        <f>เก็บข้อมูลHRD!D4</f>
        <v>46</v>
      </c>
      <c r="E4" s="34" t="s">
        <v>55</v>
      </c>
      <c r="F4" s="33">
        <f>เก็บข้อมูลHRD!F4</f>
        <v>23</v>
      </c>
      <c r="G4" s="35"/>
      <c r="H4" s="36" t="s">
        <v>49</v>
      </c>
      <c r="I4" s="170">
        <f>เก็บข้อมูลHRD!H4</f>
        <v>2567</v>
      </c>
      <c r="J4" s="170"/>
      <c r="K4" s="171" t="s">
        <v>47</v>
      </c>
      <c r="L4" s="171"/>
      <c r="M4" s="37">
        <f t="array" ref="M4">เก็บข้อมูลHRD!L4:M4</f>
        <v>45514</v>
      </c>
      <c r="N4" s="99"/>
      <c r="O4" s="25"/>
      <c r="P4" s="20"/>
    </row>
    <row r="5" spans="1:17" s="28" customFormat="1" ht="5.25" customHeight="1" x14ac:dyDescent="0.2">
      <c r="A5" s="9"/>
      <c r="B5" s="175"/>
      <c r="C5" s="175"/>
      <c r="D5" s="31"/>
      <c r="E5" s="31"/>
      <c r="F5" s="4"/>
      <c r="G5" s="4"/>
      <c r="H5" s="6"/>
      <c r="I5" s="16"/>
      <c r="J5" s="6"/>
      <c r="K5" s="17"/>
      <c r="L5" s="19"/>
      <c r="M5" s="19"/>
      <c r="N5" s="19"/>
      <c r="O5" s="21"/>
      <c r="P5" s="27"/>
      <c r="Q5" s="27"/>
    </row>
    <row r="6" spans="1:17" s="28" customFormat="1" ht="25.5" customHeight="1" x14ac:dyDescent="0.2">
      <c r="A6" s="184" t="s">
        <v>15</v>
      </c>
      <c r="B6" s="181" t="s">
        <v>36</v>
      </c>
      <c r="C6" s="182"/>
      <c r="D6" s="182"/>
      <c r="E6" s="182"/>
      <c r="F6" s="183"/>
      <c r="G6" s="38"/>
      <c r="H6" s="160" t="s">
        <v>34</v>
      </c>
      <c r="I6" s="160"/>
      <c r="J6" s="160"/>
      <c r="K6" s="159" t="s">
        <v>35</v>
      </c>
      <c r="L6" s="159"/>
      <c r="M6" s="159"/>
      <c r="N6" s="100"/>
      <c r="O6" s="21"/>
      <c r="P6" s="27"/>
      <c r="Q6" s="27"/>
    </row>
    <row r="7" spans="1:17" ht="24.95" customHeight="1" x14ac:dyDescent="0.35">
      <c r="A7" s="185"/>
      <c r="B7" s="198" t="s">
        <v>53</v>
      </c>
      <c r="C7" s="199"/>
      <c r="D7" s="200"/>
      <c r="E7" s="196" t="s">
        <v>68</v>
      </c>
      <c r="F7" s="196"/>
      <c r="G7" s="41"/>
      <c r="H7" s="163" t="s">
        <v>17</v>
      </c>
      <c r="I7" s="163"/>
      <c r="J7" s="42">
        <f>COUNTIF(เก็บข้อมูลHRD!F7:F2009,"ความรู้/ทักษะเฉพาะทางในสายงาน")</f>
        <v>19</v>
      </c>
      <c r="K7" s="161" t="s">
        <v>50</v>
      </c>
      <c r="L7" s="161"/>
      <c r="M7" s="43">
        <f>COUNTIF(เก็บข้อมูลHRD!G7:G2009,"อบรมกับหน่วยงานนอกกรมฯ")</f>
        <v>0</v>
      </c>
      <c r="N7" s="102"/>
    </row>
    <row r="8" spans="1:17" ht="24.95" customHeight="1" x14ac:dyDescent="0.35">
      <c r="A8" s="185"/>
      <c r="B8" s="173" t="s">
        <v>8</v>
      </c>
      <c r="C8" s="173"/>
      <c r="D8" s="39">
        <f t="array" ref="D8">COUNTIFS(เก็บข้อมูลHRD!D7:D2009,"ข้าราชการ",เก็บข้อมูลHRD!M7:M2009,"1")</f>
        <v>40</v>
      </c>
      <c r="E8" s="40" t="s">
        <v>10</v>
      </c>
      <c r="F8" s="39">
        <f t="array" ref="F8">COUNTIFS(เก็บข้อมูลHRD!D7:D2009,"พนักงานราชการ",เก็บข้อมูลHRD!M7:M2009,"1")</f>
        <v>23</v>
      </c>
      <c r="G8" s="41"/>
      <c r="H8" s="163" t="s">
        <v>18</v>
      </c>
      <c r="I8" s="163"/>
      <c r="J8" s="42">
        <f>COUNTIF(เก็บข้อมูลHRD!F7:F2009,"ภาษา")</f>
        <v>24</v>
      </c>
      <c r="K8" s="164" t="s">
        <v>42</v>
      </c>
      <c r="L8" s="164"/>
      <c r="M8" s="43">
        <f>COUNTIF(เก็บข้อมูลHRD!G7:G2009,"อบรมกับหน่วยงานในกรมฯ")</f>
        <v>0</v>
      </c>
      <c r="N8" s="102"/>
      <c r="P8" s="29"/>
    </row>
    <row r="9" spans="1:17" ht="24.95" customHeight="1" x14ac:dyDescent="0.35">
      <c r="A9" s="185"/>
      <c r="B9" s="173" t="s">
        <v>9</v>
      </c>
      <c r="C9" s="173"/>
      <c r="D9" s="44">
        <f t="array" ref="D9">SUMPRODUCT(IF(เก็บข้อมูลHRD!D7:D2009="ข้าราชการ",IF(เก็บข้อมูลHRD!B7:B2009&lt;&gt;"",IF(เก็บข้อมูลHRD!M7:M2009=1,1/COUNTIFS(เก็บข้อมูลHRD!B7:B2009,เก็บข้อมูลHRD!B7:B2009,เก็บข้อมูลHRD!D7:D2009,"ข้าราชการ",เก็บข้อมูลHRD!B7:B2009,"&lt;&gt;",เก็บข้อมูลHRD!M7:M2009,"=1")))))</f>
        <v>40</v>
      </c>
      <c r="E9" s="40" t="s">
        <v>11</v>
      </c>
      <c r="F9" s="39">
        <f t="array" ref="F9">SUMPRODUCT(IF(เก็บข้อมูลHRD!D7:D2009="พนักงานราชการ",IF(เก็บข้อมูลHRD!B7:B2009&lt;&gt;"",IF(เก็บข้อมูลHRD!M7:M2009=1,1/COUNTIFS(เก็บข้อมูลHRD!B7:B2009,เก็บข้อมูลHRD!B7:B2009,เก็บข้อมูลHRD!D7:D2009,"พนักงานราชการ",เก็บข้อมูลHRD!B7:B2009,"&lt;&gt;",เก็บข้อมูลHRD!M7:M2009,"=1")))))</f>
        <v>23</v>
      </c>
      <c r="G9" s="46"/>
      <c r="H9" s="163" t="s">
        <v>19</v>
      </c>
      <c r="I9" s="163"/>
      <c r="J9" s="42">
        <f>COUNTIF(เก็บข้อมูลHRD!F7:F2009,"ภาวะผู้นำ/คุณธรรม/จริยธรรม")</f>
        <v>0</v>
      </c>
      <c r="K9" s="161" t="s">
        <v>51</v>
      </c>
      <c r="L9" s="161"/>
      <c r="M9" s="43">
        <f>COUNTIF(เก็บข้อมูลHRD!G7:G2009,"e-Learning")</f>
        <v>126</v>
      </c>
      <c r="N9" s="102"/>
    </row>
    <row r="10" spans="1:17" ht="24.95" customHeight="1" x14ac:dyDescent="0.35">
      <c r="A10" s="186"/>
      <c r="B10" s="173" t="s">
        <v>13</v>
      </c>
      <c r="C10" s="173"/>
      <c r="D10" s="45">
        <f t="array" ref="D10">D9/D4*100</f>
        <v>86.956521739130437</v>
      </c>
      <c r="E10" s="40" t="s">
        <v>14</v>
      </c>
      <c r="F10" s="45">
        <f t="array" ref="F10">F9/F4*100</f>
        <v>100</v>
      </c>
      <c r="G10" s="47"/>
      <c r="H10" s="163" t="s">
        <v>20</v>
      </c>
      <c r="I10" s="163"/>
      <c r="J10" s="42">
        <f t="array" ref="J10">COUNTIF(เก็บข้อมูลHRD!F7:F1009,"จิตอาสา/บริการ")</f>
        <v>0</v>
      </c>
      <c r="K10" s="161" t="s">
        <v>25</v>
      </c>
      <c r="L10" s="161"/>
      <c r="M10" s="43">
        <f>COUNTIF(เก็บข้อมูลHRD!G7:G2009,"ชุมชนนักปฏิบัติ(CoP)")</f>
        <v>0</v>
      </c>
      <c r="N10" s="102"/>
    </row>
    <row r="11" spans="1:17" ht="24.95" customHeight="1" x14ac:dyDescent="0.35">
      <c r="A11" s="193" t="s">
        <v>16</v>
      </c>
      <c r="B11" s="190" t="s">
        <v>37</v>
      </c>
      <c r="C11" s="191"/>
      <c r="D11" s="191"/>
      <c r="E11" s="191"/>
      <c r="F11" s="192"/>
      <c r="G11" s="41"/>
      <c r="H11" s="163" t="s">
        <v>21</v>
      </c>
      <c r="I11" s="163"/>
      <c r="J11" s="42">
        <f>COUNTIF(เก็บข้อมูลHRD!F7:F2009,"ความรับผิดชอบ/ซื่อสัตย์สุจริต")</f>
        <v>0</v>
      </c>
      <c r="K11" s="161" t="s">
        <v>28</v>
      </c>
      <c r="L11" s="161"/>
      <c r="M11" s="43">
        <f>COUNTIF(เก็บข้อมูลHRD!G7:G2009,"สอนงาน")</f>
        <v>0</v>
      </c>
      <c r="N11" s="102"/>
    </row>
    <row r="12" spans="1:17" ht="24.95" customHeight="1" x14ac:dyDescent="0.35">
      <c r="A12" s="194"/>
      <c r="B12" s="187" t="s">
        <v>53</v>
      </c>
      <c r="C12" s="188"/>
      <c r="D12" s="189"/>
      <c r="E12" s="197" t="s">
        <v>68</v>
      </c>
      <c r="F12" s="197"/>
      <c r="G12" s="41"/>
      <c r="H12" s="163" t="s">
        <v>22</v>
      </c>
      <c r="I12" s="163"/>
      <c r="J12" s="42">
        <f>COUNTIF(เก็บข้อมูลHRD!F7:F2009,"ทำงานเป็นทีม")</f>
        <v>0</v>
      </c>
      <c r="K12" s="161" t="s">
        <v>29</v>
      </c>
      <c r="L12" s="161"/>
      <c r="M12" s="43">
        <f>COUNTIF(เก็บข้อมูลHRD!G7:G2009,"มอบหมายงาน")</f>
        <v>0</v>
      </c>
      <c r="N12" s="102"/>
    </row>
    <row r="13" spans="1:17" ht="24.95" customHeight="1" x14ac:dyDescent="0.35">
      <c r="A13" s="194"/>
      <c r="B13" s="174" t="s">
        <v>8</v>
      </c>
      <c r="C13" s="174"/>
      <c r="D13" s="39">
        <f t="array" ref="D13">COUNTIFS(เก็บข้อมูลHRD!D7:D2009,"ข้าราชการ",เก็บข้อมูลHRD!M7:M2009,"2")</f>
        <v>40</v>
      </c>
      <c r="E13" s="40" t="s">
        <v>10</v>
      </c>
      <c r="F13" s="39">
        <f t="array" ref="F13">COUNTIFS(เก็บข้อมูลHRD!D7:D2009,"พนักงานราชการ",เก็บข้อมูลHRD!M7:M2009,"2")</f>
        <v>23</v>
      </c>
      <c r="G13" s="46"/>
      <c r="H13" s="163" t="s">
        <v>26</v>
      </c>
      <c r="I13" s="163"/>
      <c r="J13" s="42">
        <f>COUNTIF(เก็บข้อมูลHRD!F7:F2009,"คิดค้น/ใช้นวัตกรรมใหม่ๆ")</f>
        <v>0</v>
      </c>
      <c r="K13" s="161" t="s">
        <v>30</v>
      </c>
      <c r="L13" s="161"/>
      <c r="M13" s="43">
        <f>COUNTIF(เก็บข้อมูลHRD!G7:G2009,"ดูงานนอกสถานที่")</f>
        <v>0</v>
      </c>
      <c r="N13" s="102"/>
      <c r="Q13" s="22" t="s">
        <v>59</v>
      </c>
    </row>
    <row r="14" spans="1:17" ht="24.95" customHeight="1" x14ac:dyDescent="0.35">
      <c r="A14" s="194"/>
      <c r="B14" s="174" t="s">
        <v>9</v>
      </c>
      <c r="C14" s="174"/>
      <c r="D14" s="39">
        <f t="array" ref="D14">SUMPRODUCT(IF(เก็บข้อมูลHRD!D7:D2009="ข้าราชการ",IF(เก็บข้อมูลHRD!B7:B2009&lt;&gt;"",IF(เก็บข้อมูลHRD!M7:M2009=2,1/COUNTIFS(เก็บข้อมูลHRD!B7:B2009,เก็บข้อมูลHRD!B7:B2009,เก็บข้อมูลHRD!D7:D2009,"ข้าราชการ",เก็บข้อมูลHRD!B7:B2009,"&lt;&gt;",เก็บข้อมูลHRD!M7:M2009,"=2")))))</f>
        <v>40</v>
      </c>
      <c r="E14" s="40" t="s">
        <v>11</v>
      </c>
      <c r="F14" s="39">
        <f t="array" ref="F14">SUMPRODUCT(IF(เก็บข้อมูลHRD!D7:D2009="พนักงานราชการ",IF(เก็บข้อมูลHRD!B7:B2009&lt;&gt;"",IF(เก็บข้อมูลHRD!M7:M2009=2,1/COUNTIFS(เก็บข้อมูลHRD!B7:B2009,เก็บข้อมูลHRD!B7:B2009,เก็บข้อมูลHRD!D7:D2009,"พนักงานราชการ",เก็บข้อมูลHRD!B7:B2009,"&lt;&gt;",เก็บข้อมูลHRD!M7:M2009,"=2")))))</f>
        <v>23</v>
      </c>
      <c r="G14" s="47"/>
      <c r="H14" s="163" t="s">
        <v>27</v>
      </c>
      <c r="I14" s="163"/>
      <c r="J14" s="42">
        <f>COUNTIF(เก็บข้อมูลHRD!F7:F2009,"กฎหมาย/กฎระเบียบฯ")</f>
        <v>3</v>
      </c>
      <c r="K14" s="161" t="s">
        <v>31</v>
      </c>
      <c r="L14" s="161"/>
      <c r="M14" s="43">
        <f>COUNTIF(เก็บข้อมูลHRD!G7:G2009,"หมุนเวียนงาน")</f>
        <v>0</v>
      </c>
      <c r="N14" s="102"/>
    </row>
    <row r="15" spans="1:17" ht="24.95" customHeight="1" x14ac:dyDescent="0.35">
      <c r="A15" s="195"/>
      <c r="B15" s="174" t="s">
        <v>13</v>
      </c>
      <c r="C15" s="174"/>
      <c r="D15" s="45">
        <f>D14/D4*100</f>
        <v>86.956521739130437</v>
      </c>
      <c r="E15" s="40" t="s">
        <v>14</v>
      </c>
      <c r="F15" s="45">
        <f>F14/F4*100</f>
        <v>100</v>
      </c>
      <c r="G15" s="41"/>
      <c r="H15" s="163" t="s">
        <v>23</v>
      </c>
      <c r="I15" s="163"/>
      <c r="J15" s="42">
        <f>COUNTIF(เก็บข้อมูลHRD!F7:F2009,"การใช้เทคโนโลยี")</f>
        <v>80</v>
      </c>
      <c r="K15" s="161" t="s">
        <v>32</v>
      </c>
      <c r="L15" s="161"/>
      <c r="M15" s="43">
        <f>COUNTIF(เก็บข้อมูลHRD!G7:G2009,"เรียนรู้ด้วยตนเอง")</f>
        <v>0</v>
      </c>
      <c r="N15" s="102"/>
    </row>
    <row r="16" spans="1:17" ht="24.95" customHeight="1" x14ac:dyDescent="0.35">
      <c r="A16" s="205" t="s">
        <v>12</v>
      </c>
      <c r="B16" s="179" t="s">
        <v>38</v>
      </c>
      <c r="C16" s="179"/>
      <c r="D16" s="179"/>
      <c r="E16" s="179"/>
      <c r="F16" s="180"/>
      <c r="G16" s="41"/>
      <c r="H16" s="163" t="s">
        <v>24</v>
      </c>
      <c r="I16" s="163"/>
      <c r="J16" s="42">
        <f>COUNTIF(เก็บข้อมูลHRD!F7:F2009,"ทักษะการคิด")</f>
        <v>0</v>
      </c>
      <c r="K16" s="161" t="s">
        <v>33</v>
      </c>
      <c r="L16" s="161"/>
      <c r="M16" s="43">
        <f>COUNTIF(เก็บข้อมูลHRD!G7:G2009,"อื่นๆ")</f>
        <v>0</v>
      </c>
      <c r="N16" s="102"/>
    </row>
    <row r="17" spans="1:18" ht="23.25" customHeight="1" x14ac:dyDescent="0.2">
      <c r="A17" s="205"/>
      <c r="B17" s="179" t="s">
        <v>53</v>
      </c>
      <c r="C17" s="179"/>
      <c r="D17" s="180"/>
      <c r="E17" s="206" t="s">
        <v>68</v>
      </c>
      <c r="F17" s="206"/>
      <c r="G17" s="46"/>
      <c r="H17" s="162" t="s">
        <v>54</v>
      </c>
      <c r="I17" s="162"/>
      <c r="J17" s="110">
        <f>SUM(J7:J16)</f>
        <v>126</v>
      </c>
      <c r="K17" s="162" t="s">
        <v>54</v>
      </c>
      <c r="L17" s="162"/>
      <c r="M17" s="111">
        <f>SUM(M7:M16)</f>
        <v>126</v>
      </c>
      <c r="N17" s="102"/>
    </row>
    <row r="18" spans="1:18" ht="24.95" customHeight="1" x14ac:dyDescent="0.3">
      <c r="A18" s="205"/>
      <c r="B18" s="178" t="s">
        <v>8</v>
      </c>
      <c r="C18" s="174"/>
      <c r="D18" s="39">
        <f>COUNTIF(เก็บข้อมูลHRD!D7:D2009,"ข้าราชการ")</f>
        <v>80</v>
      </c>
      <c r="E18" s="40" t="s">
        <v>10</v>
      </c>
      <c r="F18" s="39">
        <f t="array" ref="F18">COUNTIF(เก็บข้อมูลHRD!D7:D2009,"พนักงานราชการ")</f>
        <v>46</v>
      </c>
      <c r="G18" s="47"/>
      <c r="H18" s="202" t="s">
        <v>69</v>
      </c>
      <c r="I18" s="203"/>
      <c r="J18" s="203"/>
      <c r="K18" s="203"/>
      <c r="L18" s="203"/>
      <c r="M18" s="203"/>
      <c r="N18" s="47"/>
    </row>
    <row r="19" spans="1:18" ht="28.5" customHeight="1" x14ac:dyDescent="0.2">
      <c r="A19" s="205"/>
      <c r="B19" s="178" t="s">
        <v>9</v>
      </c>
      <c r="C19" s="174"/>
      <c r="D19" s="39">
        <f t="array" ref="D19">SUMPRODUCT(IF(เก็บข้อมูลHRD!D7:D2009="ข้าราชการ",IF(เก็บข้อมูลHRD!B7:B2009&lt;&gt;"",1/COUNTIFS(เก็บข้อมูลHRD!B7:B2009,เก็บข้อมูลHRD!B7:B2009,เก็บข้อมูลHRD!D7:D2009,"ข้าราชการ",เก็บข้อมูลHRD!B7:B2009,"&lt;&gt;"))))</f>
        <v>40</v>
      </c>
      <c r="E19" s="40" t="s">
        <v>11</v>
      </c>
      <c r="F19" s="39">
        <f t="array" ref="F19">SUMPRODUCT(IF(เก็บข้อมูลHRD!D7:D2009="พนักงานราชการ",IF(เก็บข้อมูลHRD!B7:B2009&lt;&gt;"",1/COUNTIFS(เก็บข้อมูลHRD!B7:B2009,เก็บข้อมูลHRD!B7:B2009,เก็บข้อมูลHRD!D7:D2009,"พนักงานราชการ",เก็บข้อมูลHRD!B7:B2009,"&lt;&gt;"))))</f>
        <v>23</v>
      </c>
      <c r="G19" s="46"/>
      <c r="H19" s="204"/>
      <c r="I19" s="204"/>
      <c r="J19" s="204"/>
      <c r="K19" s="204"/>
      <c r="L19" s="204"/>
      <c r="M19" s="204"/>
      <c r="N19" s="101"/>
    </row>
    <row r="20" spans="1:18" ht="24.95" customHeight="1" x14ac:dyDescent="0.3">
      <c r="A20" s="205"/>
      <c r="B20" s="178" t="s">
        <v>13</v>
      </c>
      <c r="C20" s="174"/>
      <c r="D20" s="45">
        <f>D19/D4*100</f>
        <v>86.956521739130437</v>
      </c>
      <c r="E20" s="40" t="s">
        <v>14</v>
      </c>
      <c r="F20" s="45">
        <f>F19/F4*100</f>
        <v>100</v>
      </c>
      <c r="G20" s="112"/>
      <c r="H20" s="204"/>
      <c r="I20" s="204"/>
      <c r="J20" s="204"/>
      <c r="K20" s="204"/>
      <c r="L20" s="204"/>
      <c r="M20" s="204"/>
      <c r="N20" s="52"/>
    </row>
    <row r="21" spans="1:18" ht="25.5" customHeight="1" x14ac:dyDescent="0.2">
      <c r="A21" s="205"/>
      <c r="B21" s="176" t="s">
        <v>41</v>
      </c>
      <c r="C21" s="176"/>
      <c r="D21" s="176"/>
      <c r="E21" s="176"/>
      <c r="F21" s="177"/>
      <c r="G21" s="113"/>
      <c r="H21" s="204"/>
      <c r="I21" s="204"/>
      <c r="J21" s="204"/>
      <c r="K21" s="204"/>
      <c r="L21" s="204"/>
      <c r="M21" s="204"/>
      <c r="N21" s="52"/>
      <c r="R21" s="22" t="s">
        <v>59</v>
      </c>
    </row>
    <row r="22" spans="1:18" ht="24" customHeight="1" x14ac:dyDescent="0.2">
      <c r="A22" s="205"/>
      <c r="B22" s="207" t="s">
        <v>40</v>
      </c>
      <c r="C22" s="208"/>
      <c r="D22" s="48">
        <f t="array" ref="D22">SUMPRODUCT(IF(เก็บข้อมูลHRD!L7:L2009="มี",IF(เก็บข้อมูลHRD!B7:B2009&lt;&gt;"",1/COUNTIFS(เก็บข้อมูลHRD!B7:B2009,เก็บข้อมูลHRD!B7:B2009,เก็บข้อมูลHRD!L7:L2009,"มี",เก็บข้อมูลHRD!B7:B2009,"&lt;&gt;"))))</f>
        <v>63</v>
      </c>
      <c r="E22" s="40" t="s">
        <v>39</v>
      </c>
      <c r="F22" s="45">
        <f t="array" ref="F22">(D22/SUMPRODUCT((เก็บข้อมูลHRD!B7:B2009&lt;&gt;"")/COUNTIF(เก็บข้อมูลHRD!B7:B2009,เก็บข้อมูลHRD!B7:B2009&amp;"")))*100</f>
        <v>100</v>
      </c>
      <c r="G22" s="114"/>
      <c r="H22" s="204"/>
      <c r="I22" s="204"/>
      <c r="J22" s="204"/>
      <c r="K22" s="204"/>
      <c r="L22" s="204"/>
      <c r="M22" s="204"/>
      <c r="N22" s="52"/>
    </row>
    <row r="23" spans="1:18" ht="21" x14ac:dyDescent="0.2">
      <c r="A23" s="205"/>
      <c r="B23" s="176" t="s">
        <v>43</v>
      </c>
      <c r="C23" s="176"/>
      <c r="D23" s="176"/>
      <c r="E23" s="176"/>
      <c r="F23" s="177"/>
      <c r="G23" s="114"/>
      <c r="H23" s="204"/>
      <c r="I23" s="204"/>
      <c r="J23" s="204"/>
      <c r="K23" s="204"/>
      <c r="L23" s="204"/>
      <c r="M23" s="204"/>
      <c r="N23" s="114"/>
    </row>
    <row r="24" spans="1:18" ht="21.75" customHeight="1" x14ac:dyDescent="0.2">
      <c r="A24" s="205"/>
      <c r="B24" s="207" t="s">
        <v>44</v>
      </c>
      <c r="C24" s="208"/>
      <c r="D24" s="49">
        <f t="array" ref="D24">SUM(เก็บข้อมูลHRD!K7:K2009)</f>
        <v>0</v>
      </c>
      <c r="E24" s="50" t="s">
        <v>60</v>
      </c>
      <c r="F24" s="51" t="e">
        <f t="array" ref="F24">AVERAGEIF(เก็บข้อมูลHRD!K7:K2009,"&lt;&gt;0")</f>
        <v>#DIV/0!</v>
      </c>
      <c r="G24" s="114"/>
      <c r="H24" s="201" t="s">
        <v>63</v>
      </c>
      <c r="I24" s="201"/>
      <c r="J24" s="201"/>
      <c r="K24" s="201"/>
      <c r="L24" s="201"/>
      <c r="M24" s="114"/>
      <c r="N24" s="114"/>
    </row>
    <row r="25" spans="1:18" x14ac:dyDescent="0.2">
      <c r="B25" s="172"/>
      <c r="C25" s="172"/>
      <c r="D25" s="172"/>
      <c r="E25" s="172"/>
    </row>
  </sheetData>
  <sheetProtection sheet="1" objects="1" scenarios="1" selectLockedCells="1" selectUnlockedCells="1"/>
  <protectedRanges>
    <protectedRange password="CE28" sqref="I4:J4 E2 C2 M4:N4" name="ช่วง1_2_3"/>
  </protectedRanges>
  <mergeCells count="58">
    <mergeCell ref="H24:L24"/>
    <mergeCell ref="H18:M23"/>
    <mergeCell ref="A16:A24"/>
    <mergeCell ref="B17:D17"/>
    <mergeCell ref="E17:F17"/>
    <mergeCell ref="B20:C20"/>
    <mergeCell ref="B21:F21"/>
    <mergeCell ref="B22:C22"/>
    <mergeCell ref="B24:C24"/>
    <mergeCell ref="B19:C19"/>
    <mergeCell ref="B6:F6"/>
    <mergeCell ref="A6:A10"/>
    <mergeCell ref="B12:D12"/>
    <mergeCell ref="B11:F11"/>
    <mergeCell ref="A11:A15"/>
    <mergeCell ref="B14:C14"/>
    <mergeCell ref="B8:C8"/>
    <mergeCell ref="E7:F7"/>
    <mergeCell ref="E12:F12"/>
    <mergeCell ref="B7:D7"/>
    <mergeCell ref="B10:C10"/>
    <mergeCell ref="B25:E25"/>
    <mergeCell ref="B9:C9"/>
    <mergeCell ref="B15:C15"/>
    <mergeCell ref="H13:I13"/>
    <mergeCell ref="B5:C5"/>
    <mergeCell ref="H8:I8"/>
    <mergeCell ref="B23:F23"/>
    <mergeCell ref="H10:I10"/>
    <mergeCell ref="B13:C13"/>
    <mergeCell ref="H11:I11"/>
    <mergeCell ref="H14:I14"/>
    <mergeCell ref="H12:I12"/>
    <mergeCell ref="H16:I16"/>
    <mergeCell ref="B18:C18"/>
    <mergeCell ref="B16:F16"/>
    <mergeCell ref="H15:I15"/>
    <mergeCell ref="A1:M1"/>
    <mergeCell ref="D2:M2"/>
    <mergeCell ref="B4:C4"/>
    <mergeCell ref="I4:J4"/>
    <mergeCell ref="K4:L4"/>
    <mergeCell ref="K6:M6"/>
    <mergeCell ref="H6:J6"/>
    <mergeCell ref="K12:L12"/>
    <mergeCell ref="H17:I17"/>
    <mergeCell ref="K17:L17"/>
    <mergeCell ref="H9:I9"/>
    <mergeCell ref="K15:L15"/>
    <mergeCell ref="K13:L13"/>
    <mergeCell ref="K11:L11"/>
    <mergeCell ref="H7:I7"/>
    <mergeCell ref="K8:L8"/>
    <mergeCell ref="K7:L7"/>
    <mergeCell ref="K9:L9"/>
    <mergeCell ref="K10:L10"/>
    <mergeCell ref="K16:L16"/>
    <mergeCell ref="K14:L14"/>
  </mergeCells>
  <dataValidations count="4">
    <dataValidation type="whole" errorStyle="warning" allowBlank="1" showInputMessage="1" showErrorMessage="1" errorTitle="ตัวเลขไม่ถูกต้อง" error="กรุณากรอกเฉพาะปีพุทธศักราช" sqref="I4:J4">
      <formula1>2562</formula1>
      <formula2>2570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F4:G4">
      <formula1>0</formula1>
      <formula2>10000</formula2>
    </dataValidation>
    <dataValidation type="whole" errorStyle="warning" allowBlank="1" showInputMessage="1" showErrorMessage="1" errorTitle="จำนวนไม่ถูกต้อง" error="กรุณาตรวจสอบตัวเลขอีกครั้ง" sqref="D4">
      <formula1>1</formula1>
      <formula2>10000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7.874015748031496E-2" right="7.874015748031496E-2" top="3.937007874015748E-2" bottom="3.937007874015748E-2" header="3.937007874015748E-2" footer="3.937007874015748E-2"/>
  <pageSetup paperSize="9" orientation="landscape" r:id="rId1"/>
  <ignoredErrors>
    <ignoredError sqref="I4 M4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H152"/>
  <sheetViews>
    <sheetView topLeftCell="A82" workbookViewId="0">
      <selection activeCell="B82" sqref="B82"/>
    </sheetView>
  </sheetViews>
  <sheetFormatPr defaultRowHeight="22.5" x14ac:dyDescent="0.35"/>
  <cols>
    <col min="1" max="1" width="10.375" style="122" customWidth="1"/>
    <col min="2" max="2" width="42" style="123" customWidth="1"/>
    <col min="3" max="3" width="37.625" style="124" customWidth="1"/>
    <col min="4" max="4" width="44.75" style="122" customWidth="1"/>
    <col min="5" max="16384" width="9" style="103"/>
  </cols>
  <sheetData>
    <row r="1" spans="1:8" ht="36" x14ac:dyDescent="0.65">
      <c r="A1" s="210" t="s">
        <v>66</v>
      </c>
      <c r="B1" s="210"/>
      <c r="C1" s="210"/>
      <c r="D1" s="210"/>
    </row>
    <row r="2" spans="1:8" ht="92.25" customHeight="1" x14ac:dyDescent="0.35">
      <c r="A2" s="209" t="s">
        <v>74</v>
      </c>
      <c r="B2" s="209"/>
      <c r="C2" s="209"/>
      <c r="D2" s="209"/>
    </row>
    <row r="3" spans="1:8" ht="186.75" customHeight="1" x14ac:dyDescent="0.35">
      <c r="A3" s="209" t="s">
        <v>71</v>
      </c>
      <c r="B3" s="209"/>
      <c r="C3" s="209"/>
      <c r="D3" s="209"/>
    </row>
    <row r="4" spans="1:8" s="107" customFormat="1" ht="45" x14ac:dyDescent="0.2">
      <c r="A4" s="104" t="s">
        <v>58</v>
      </c>
      <c r="B4" s="105" t="s">
        <v>64</v>
      </c>
      <c r="C4" s="106" t="s">
        <v>1</v>
      </c>
      <c r="D4" s="108" t="s">
        <v>67</v>
      </c>
    </row>
    <row r="5" spans="1:8" x14ac:dyDescent="0.35">
      <c r="A5" s="125">
        <v>1</v>
      </c>
      <c r="B5" s="129" t="s">
        <v>117</v>
      </c>
      <c r="C5" s="130" t="s">
        <v>122</v>
      </c>
      <c r="D5" s="121" t="str">
        <f>IF(COUNTIF(เก็บข้อมูลHRD!$B$7:$B$2009,B5),"ได้รับการพัฒนาแล้ว",IF(B5="","ป้อนรายชื่อบุคลากรเพิ่ม(ถ้ามี)","ยังไม่ได้รับการพัฒนา"))</f>
        <v>ยังไม่ได้รับการพัฒนา</v>
      </c>
    </row>
    <row r="6" spans="1:8" x14ac:dyDescent="0.35">
      <c r="A6" s="125">
        <v>2</v>
      </c>
      <c r="B6" s="129" t="s">
        <v>118</v>
      </c>
      <c r="C6" s="130" t="s">
        <v>126</v>
      </c>
      <c r="D6" s="121" t="str">
        <f>IF(COUNTIF(เก็บข้อมูลHRD!$B$7:$B$2009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8" x14ac:dyDescent="0.35">
      <c r="A7" s="125">
        <v>3</v>
      </c>
      <c r="B7" s="129" t="s">
        <v>109</v>
      </c>
      <c r="C7" s="130" t="s">
        <v>128</v>
      </c>
      <c r="D7" s="121" t="str">
        <f>IF(COUNTIF(เก็บข้อมูลHRD!$B$7:$B$2009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8" x14ac:dyDescent="0.35">
      <c r="A8" s="125">
        <v>4</v>
      </c>
      <c r="B8" s="129" t="s">
        <v>121</v>
      </c>
      <c r="C8" s="130" t="s">
        <v>123</v>
      </c>
      <c r="D8" s="121" t="str">
        <f>IF(COUNTIF(เก็บข้อมูลHRD!$B$7:$B$2009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8" x14ac:dyDescent="0.35">
      <c r="A9" s="125">
        <v>5</v>
      </c>
      <c r="B9" s="129" t="s">
        <v>129</v>
      </c>
      <c r="C9" s="130" t="s">
        <v>114</v>
      </c>
      <c r="D9" s="121" t="str">
        <f>IF(COUNTIF(เก็บข้อมูลHRD!$B$7:$B$2009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8" x14ac:dyDescent="0.35">
      <c r="A10" s="125">
        <v>6</v>
      </c>
      <c r="B10" s="129" t="s">
        <v>130</v>
      </c>
      <c r="C10" s="130" t="s">
        <v>131</v>
      </c>
      <c r="D10" s="121" t="str">
        <f>IF(COUNTIF(เก็บข้อมูลHRD!$B$7:$B$2009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8" x14ac:dyDescent="0.35">
      <c r="A11" s="125">
        <v>7</v>
      </c>
      <c r="B11" s="129" t="s">
        <v>132</v>
      </c>
      <c r="C11" s="130" t="s">
        <v>115</v>
      </c>
      <c r="D11" s="121" t="str">
        <f>IF(COUNTIF(เก็บข้อมูลHRD!$B$7:$B$2009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8" x14ac:dyDescent="0.35">
      <c r="A12" s="125">
        <v>8</v>
      </c>
      <c r="B12" s="129" t="s">
        <v>133</v>
      </c>
      <c r="C12" s="130" t="s">
        <v>112</v>
      </c>
      <c r="D12" s="121" t="str">
        <f>IF(COUNTIF(เก็บข้อมูลHRD!$B$7:$B$2009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  <c r="H12" s="103" t="s">
        <v>59</v>
      </c>
    </row>
    <row r="13" spans="1:8" x14ac:dyDescent="0.35">
      <c r="A13" s="125">
        <v>9</v>
      </c>
      <c r="B13" s="129" t="s">
        <v>134</v>
      </c>
      <c r="C13" s="130" t="s">
        <v>105</v>
      </c>
      <c r="D13" s="121" t="str">
        <f>IF(COUNTIF(เก็บข้อมูลHRD!$B$7:$B$2009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8" x14ac:dyDescent="0.35">
      <c r="A14" s="125">
        <v>10</v>
      </c>
      <c r="B14" s="129" t="s">
        <v>135</v>
      </c>
      <c r="C14" s="130" t="s">
        <v>116</v>
      </c>
      <c r="D14" s="121" t="str">
        <f>IF(COUNTIF(เก็บข้อมูลHRD!$B$7:$B$2009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8" x14ac:dyDescent="0.35">
      <c r="A15" s="125">
        <v>11</v>
      </c>
      <c r="B15" s="129" t="s">
        <v>91</v>
      </c>
      <c r="C15" s="130" t="s">
        <v>104</v>
      </c>
      <c r="D15" s="121" t="str">
        <f>IF(COUNTIF(เก็บข้อมูลHRD!$B$7:$B$2009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8" x14ac:dyDescent="0.35">
      <c r="A16" s="125">
        <v>12</v>
      </c>
      <c r="B16" s="129" t="s">
        <v>136</v>
      </c>
      <c r="C16" s="130" t="s">
        <v>137</v>
      </c>
      <c r="D16" s="121" t="str">
        <f>IF(COUNTIF(เก็บข้อมูลHRD!$B$7:$B$2009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 x14ac:dyDescent="0.35">
      <c r="A17" s="125">
        <v>13</v>
      </c>
      <c r="B17" s="129" t="s">
        <v>81</v>
      </c>
      <c r="C17" s="130" t="s">
        <v>113</v>
      </c>
      <c r="D17" s="121" t="str">
        <f>IF(COUNTIF(เก็บข้อมูลHRD!$B$7:$B$2009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 x14ac:dyDescent="0.35">
      <c r="A18" s="125">
        <v>14</v>
      </c>
      <c r="B18" s="129" t="s">
        <v>80</v>
      </c>
      <c r="C18" s="130" t="s">
        <v>83</v>
      </c>
      <c r="D18" s="121" t="str">
        <f>IF(COUNTIF(เก็บข้อมูลHRD!$B$7:$B$2009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 x14ac:dyDescent="0.35">
      <c r="A19" s="125">
        <v>15</v>
      </c>
      <c r="B19" s="129" t="s">
        <v>138</v>
      </c>
      <c r="C19" s="130" t="s">
        <v>82</v>
      </c>
      <c r="D19" s="121" t="str">
        <f>IF(COUNTIF(เก็บข้อมูลHRD!$B$7:$B$2009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 x14ac:dyDescent="0.35">
      <c r="A20" s="125">
        <v>16</v>
      </c>
      <c r="B20" s="129" t="s">
        <v>139</v>
      </c>
      <c r="C20" s="130" t="s">
        <v>82</v>
      </c>
      <c r="D20" s="121" t="str">
        <f>IF(COUNTIF(เก็บข้อมูลHRD!$B$7:$B$2009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 x14ac:dyDescent="0.35">
      <c r="A21" s="125">
        <v>17</v>
      </c>
      <c r="B21" s="129" t="s">
        <v>140</v>
      </c>
      <c r="C21" s="130" t="s">
        <v>82</v>
      </c>
      <c r="D21" s="121" t="str">
        <f>IF(COUNTIF(เก็บข้อมูลHRD!$B$7:$B$2009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 x14ac:dyDescent="0.35">
      <c r="A22" s="125">
        <v>18</v>
      </c>
      <c r="B22" s="129" t="s">
        <v>92</v>
      </c>
      <c r="C22" s="130" t="s">
        <v>82</v>
      </c>
      <c r="D22" s="121" t="str">
        <f>IF(COUNTIF(เก็บข้อมูลHRD!$B$7:$B$2009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 x14ac:dyDescent="0.35">
      <c r="A23" s="125">
        <v>19</v>
      </c>
      <c r="B23" s="129" t="s">
        <v>141</v>
      </c>
      <c r="C23" s="130" t="s">
        <v>96</v>
      </c>
      <c r="D23" s="121" t="str">
        <f>IF(COUNTIF(เก็บข้อมูลHRD!$B$7:$B$2009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 x14ac:dyDescent="0.35">
      <c r="A24" s="125">
        <v>20</v>
      </c>
      <c r="B24" s="129" t="s">
        <v>142</v>
      </c>
      <c r="C24" s="130" t="s">
        <v>96</v>
      </c>
      <c r="D24" s="121" t="str">
        <f>IF(COUNTIF(เก็บข้อมูลHRD!$B$7:$B$2009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 x14ac:dyDescent="0.35">
      <c r="A25" s="125">
        <v>21</v>
      </c>
      <c r="B25" s="129" t="s">
        <v>143</v>
      </c>
      <c r="C25" s="130" t="s">
        <v>96</v>
      </c>
      <c r="D25" s="121" t="str">
        <f>IF(COUNTIF(เก็บข้อมูลHRD!$B$7:$B$2009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 x14ac:dyDescent="0.35">
      <c r="A26" s="125">
        <v>22</v>
      </c>
      <c r="B26" s="129" t="s">
        <v>97</v>
      </c>
      <c r="C26" s="130" t="s">
        <v>96</v>
      </c>
      <c r="D26" s="121" t="str">
        <f>IF(COUNTIF(เก็บข้อมูลHRD!$B$7:$B$2009,B26),"ได้รับการพัฒนาแล้ว",IF(B26="","ป้อนรายชื่อบุคลากรเพิ่ม(ถ้ามี)","ยังไม่ได้รับการพัฒนา"))</f>
        <v>ยังไม่ได้รับการพัฒนา</v>
      </c>
    </row>
    <row r="27" spans="1:4" x14ac:dyDescent="0.35">
      <c r="A27" s="125">
        <v>23</v>
      </c>
      <c r="B27" s="129" t="s">
        <v>144</v>
      </c>
      <c r="C27" s="130" t="s">
        <v>96</v>
      </c>
      <c r="D27" s="121" t="str">
        <f>IF(COUNTIF(เก็บข้อมูลHRD!$B$7:$B$2009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 x14ac:dyDescent="0.35">
      <c r="A28" s="125">
        <v>24</v>
      </c>
      <c r="B28" s="129" t="s">
        <v>145</v>
      </c>
      <c r="C28" s="130" t="s">
        <v>96</v>
      </c>
      <c r="D28" s="121" t="str">
        <f>IF(COUNTIF(เก็บข้อมูลHRD!$B$7:$B$2009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 x14ac:dyDescent="0.35">
      <c r="A29" s="125">
        <v>25</v>
      </c>
      <c r="B29" s="129" t="s">
        <v>146</v>
      </c>
      <c r="C29" s="130" t="s">
        <v>96</v>
      </c>
      <c r="D29" s="121" t="str">
        <f>IF(COUNTIF(เก็บข้อมูลHRD!$B$7:$B$2009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 x14ac:dyDescent="0.35">
      <c r="A30" s="125">
        <v>26</v>
      </c>
      <c r="B30" s="129" t="s">
        <v>147</v>
      </c>
      <c r="C30" s="130" t="s">
        <v>96</v>
      </c>
      <c r="D30" s="121" t="str">
        <f>IF(COUNTIF(เก็บข้อมูลHRD!$B$7:$B$2009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 x14ac:dyDescent="0.35">
      <c r="A31" s="125">
        <v>27</v>
      </c>
      <c r="B31" s="129" t="s">
        <v>149</v>
      </c>
      <c r="C31" s="130" t="s">
        <v>111</v>
      </c>
      <c r="D31" s="121" t="str">
        <f>IF(COUNTIF(เก็บข้อมูลHRD!$B$7:$B$2009,B31),"ได้รับการพัฒนาแล้ว",IF(B31="","ป้อนรายชื่อบุคลากรเพิ่ม(ถ้ามี)","ยังไม่ได้รับการพัฒนา"))</f>
        <v>ยังไม่ได้รับการพัฒนา</v>
      </c>
    </row>
    <row r="32" spans="1:4" x14ac:dyDescent="0.35">
      <c r="A32" s="125">
        <v>28</v>
      </c>
      <c r="B32" s="129" t="s">
        <v>150</v>
      </c>
      <c r="C32" s="130" t="s">
        <v>110</v>
      </c>
      <c r="D32" s="121" t="str">
        <f>IF(COUNTIF(เก็บข้อมูลHRD!$B$7:$B$2009,B32),"ได้รับการพัฒนาแล้ว",IF(B32="","ป้อนรายชื่อบุคลากรเพิ่ม(ถ้ามี)","ยังไม่ได้รับการพัฒนา"))</f>
        <v>ยังไม่ได้รับการพัฒนา</v>
      </c>
    </row>
    <row r="33" spans="1:7" x14ac:dyDescent="0.35">
      <c r="A33" s="125">
        <v>29</v>
      </c>
      <c r="B33" s="129" t="s">
        <v>108</v>
      </c>
      <c r="C33" s="130" t="s">
        <v>94</v>
      </c>
      <c r="D33" s="121" t="str">
        <f>IF(COUNTIF(เก็บข้อมูลHRD!$B$7:$B$2009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7" x14ac:dyDescent="0.35">
      <c r="A34" s="125">
        <v>30</v>
      </c>
      <c r="B34" s="129" t="s">
        <v>151</v>
      </c>
      <c r="C34" s="130" t="s">
        <v>113</v>
      </c>
      <c r="D34" s="121" t="str">
        <f>IF(COUNTIF(เก็บข้อมูลHRD!$B$7:$B$2009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7" x14ac:dyDescent="0.35">
      <c r="A35" s="125">
        <v>31</v>
      </c>
      <c r="B35" s="129" t="s">
        <v>186</v>
      </c>
      <c r="C35" s="130" t="s">
        <v>82</v>
      </c>
      <c r="D35" s="121" t="str">
        <f>IF(COUNTIF(เก็บข้อมูลHRD!$B$7:$B$2009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7" x14ac:dyDescent="0.35">
      <c r="A36" s="125">
        <v>32</v>
      </c>
      <c r="B36" s="129" t="s">
        <v>152</v>
      </c>
      <c r="C36" s="130" t="s">
        <v>82</v>
      </c>
      <c r="D36" s="121" t="str">
        <f>IF(COUNTIF(เก็บข้อมูลHRD!$B$7:$B$2009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7" x14ac:dyDescent="0.35">
      <c r="A37" s="125">
        <v>33</v>
      </c>
      <c r="B37" s="129" t="s">
        <v>153</v>
      </c>
      <c r="C37" s="130" t="s">
        <v>82</v>
      </c>
      <c r="D37" s="121" t="str">
        <f>IF(COUNTIF(เก็บข้อมูลHRD!$B$7:$B$2009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  <c r="G37" s="103" t="s">
        <v>59</v>
      </c>
    </row>
    <row r="38" spans="1:7" x14ac:dyDescent="0.35">
      <c r="A38" s="125">
        <v>34</v>
      </c>
      <c r="B38" s="129" t="s">
        <v>99</v>
      </c>
      <c r="C38" s="130" t="s">
        <v>82</v>
      </c>
      <c r="D38" s="121" t="str">
        <f>IF(COUNTIF(เก็บข้อมูลHRD!$B$7:$B$2009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7" x14ac:dyDescent="0.35">
      <c r="A39" s="125">
        <v>35</v>
      </c>
      <c r="B39" s="129" t="s">
        <v>93</v>
      </c>
      <c r="C39" s="130" t="s">
        <v>94</v>
      </c>
      <c r="D39" s="121" t="str">
        <f>IF(COUNTIF(เก็บข้อมูลHRD!$B$7:$B$2009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0" spans="1:7" x14ac:dyDescent="0.35">
      <c r="A40" s="125">
        <v>36</v>
      </c>
      <c r="B40" s="129" t="s">
        <v>98</v>
      </c>
      <c r="C40" s="130" t="s">
        <v>113</v>
      </c>
      <c r="D40" s="121" t="str">
        <f>IF(COUNTIF(เก็บข้อมูลHRD!$B$7:$B$2009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1" spans="1:7" x14ac:dyDescent="0.35">
      <c r="A41" s="125">
        <v>37</v>
      </c>
      <c r="B41" s="129" t="s">
        <v>154</v>
      </c>
      <c r="C41" s="130" t="s">
        <v>82</v>
      </c>
      <c r="D41" s="121" t="str">
        <f>IF(COUNTIF(เก็บข้อมูลHRD!$B$7:$B$2009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2" spans="1:7" x14ac:dyDescent="0.35">
      <c r="A42" s="125">
        <v>38</v>
      </c>
      <c r="B42" s="129" t="s">
        <v>155</v>
      </c>
      <c r="C42" s="130" t="s">
        <v>94</v>
      </c>
      <c r="D42" s="121" t="str">
        <f>IF(COUNTIF(เก็บข้อมูลHRD!$B$7:$B$2009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3" spans="1:7" x14ac:dyDescent="0.35">
      <c r="A43" s="125">
        <v>39</v>
      </c>
      <c r="B43" s="129" t="s">
        <v>76</v>
      </c>
      <c r="C43" s="130" t="s">
        <v>82</v>
      </c>
      <c r="D43" s="121" t="str">
        <f>IF(COUNTIF(เก็บข้อมูลHRD!$B$7:$B$2009,B43),"ได้รับการพัฒนาแล้ว",IF(B43="","ป้อนรายชื่อบุคลากรเพิ่ม(ถ้ามี)","ยังไม่ได้รับการพัฒนา"))</f>
        <v>ยังไม่ได้รับการพัฒนา</v>
      </c>
    </row>
    <row r="44" spans="1:7" x14ac:dyDescent="0.35">
      <c r="A44" s="125">
        <v>40</v>
      </c>
      <c r="B44" s="129" t="s">
        <v>75</v>
      </c>
      <c r="C44" s="130" t="s">
        <v>82</v>
      </c>
      <c r="D44" s="121" t="str">
        <f>IF(COUNTIF(เก็บข้อมูลHRD!$B$7:$B$2009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</row>
    <row r="45" spans="1:7" x14ac:dyDescent="0.35">
      <c r="A45" s="125">
        <v>41</v>
      </c>
      <c r="B45" s="129" t="s">
        <v>156</v>
      </c>
      <c r="C45" s="130" t="s">
        <v>84</v>
      </c>
      <c r="D45" s="121" t="str">
        <f>IF(COUNTIF(เก็บข้อมูลHRD!$B$7:$B$2009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</row>
    <row r="46" spans="1:7" x14ac:dyDescent="0.35">
      <c r="A46" s="125">
        <v>42</v>
      </c>
      <c r="B46" s="129" t="s">
        <v>157</v>
      </c>
      <c r="C46" s="130" t="s">
        <v>94</v>
      </c>
      <c r="D46" s="121" t="str">
        <f>IF(COUNTIF(เก็บข้อมูลHRD!$B$7:$B$2009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</row>
    <row r="47" spans="1:7" x14ac:dyDescent="0.35">
      <c r="A47" s="125">
        <v>43</v>
      </c>
      <c r="B47" s="129" t="s">
        <v>158</v>
      </c>
      <c r="C47" s="130" t="s">
        <v>94</v>
      </c>
      <c r="D47" s="121" t="str">
        <f>IF(COUNTIF(เก็บข้อมูลHRD!$B$7:$B$2009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</row>
    <row r="48" spans="1:7" x14ac:dyDescent="0.35">
      <c r="A48" s="125">
        <v>44</v>
      </c>
      <c r="B48" s="129" t="s">
        <v>77</v>
      </c>
      <c r="C48" s="130" t="s">
        <v>82</v>
      </c>
      <c r="D48" s="121" t="str">
        <f>IF(COUNTIF(เก็บข้อมูลHRD!$B$7:$B$2009,B48),"ได้รับการพัฒนาแล้ว",IF(B48="","ป้อนรายชื่อบุคลากรเพิ่ม(ถ้ามี)","ยังไม่ได้รับการพัฒนา"))</f>
        <v>ได้รับการพัฒนาแล้ว</v>
      </c>
    </row>
    <row r="49" spans="1:4" x14ac:dyDescent="0.35">
      <c r="A49" s="125">
        <v>45</v>
      </c>
      <c r="B49" s="129" t="s">
        <v>159</v>
      </c>
      <c r="C49" s="130" t="s">
        <v>85</v>
      </c>
      <c r="D49" s="121" t="str">
        <f>IF(COUNTIF(เก็บข้อมูลHRD!$B$7:$B$2009,B49),"ได้รับการพัฒนาแล้ว",IF(B49="","ป้อนรายชื่อบุคลากรเพิ่ม(ถ้ามี)","ยังไม่ได้รับการพัฒนา"))</f>
        <v>ได้รับการพัฒนาแล้ว</v>
      </c>
    </row>
    <row r="50" spans="1:4" x14ac:dyDescent="0.35">
      <c r="A50" s="125">
        <v>46</v>
      </c>
      <c r="B50" s="129" t="s">
        <v>100</v>
      </c>
      <c r="C50" s="130" t="s">
        <v>85</v>
      </c>
      <c r="D50" s="121" t="str">
        <f>IF(COUNTIF(เก็บข้อมูลHRD!$B$7:$B$2009,B50),"ได้รับการพัฒนาแล้ว",IF(B50="","ป้อนรายชื่อบุคลากรเพิ่ม(ถ้ามี)","ยังไม่ได้รับการพัฒนา"))</f>
        <v>ได้รับการพัฒนาแล้ว</v>
      </c>
    </row>
    <row r="51" spans="1:4" x14ac:dyDescent="0.35">
      <c r="A51" s="125">
        <v>47</v>
      </c>
      <c r="B51" s="129" t="s">
        <v>160</v>
      </c>
      <c r="C51" s="130" t="s">
        <v>106</v>
      </c>
      <c r="D51" s="121" t="str">
        <f>IF(COUNTIF(เก็บข้อมูลHRD!$B$7:$B$2009,B51),"ได้รับการพัฒนาแล้ว",IF(B51="","ป้อนรายชื่อบุคลากรเพิ่ม(ถ้ามี)","ยังไม่ได้รับการพัฒนา"))</f>
        <v>ได้รับการพัฒนาแล้ว</v>
      </c>
    </row>
    <row r="52" spans="1:4" x14ac:dyDescent="0.35">
      <c r="A52" s="125">
        <v>48</v>
      </c>
      <c r="B52" s="129" t="s">
        <v>107</v>
      </c>
      <c r="C52" s="130" t="s">
        <v>95</v>
      </c>
      <c r="D52" s="121" t="str">
        <f>IF(COUNTIF(เก็บข้อมูลHRD!$B$7:$B$2009,B52),"ได้รับการพัฒนาแล้ว",IF(B52="","ป้อนรายชื่อบุคลากรเพิ่ม(ถ้ามี)","ยังไม่ได้รับการพัฒนา"))</f>
        <v>ได้รับการพัฒนาแล้ว</v>
      </c>
    </row>
    <row r="53" spans="1:4" x14ac:dyDescent="0.35">
      <c r="A53" s="125">
        <v>49</v>
      </c>
      <c r="B53" s="129" t="s">
        <v>161</v>
      </c>
      <c r="C53" s="130" t="s">
        <v>95</v>
      </c>
      <c r="D53" s="121" t="str">
        <f>IF(COUNTIF(เก็บข้อมูลHRD!$B$7:$B$2009,B53),"ได้รับการพัฒนาแล้ว",IF(B53="","ป้อนรายชื่อบุคลากรเพิ่ม(ถ้ามี)","ยังไม่ได้รับการพัฒนา"))</f>
        <v>ได้รับการพัฒนาแล้ว</v>
      </c>
    </row>
    <row r="54" spans="1:4" x14ac:dyDescent="0.35">
      <c r="A54" s="125">
        <v>50</v>
      </c>
      <c r="B54" s="129" t="s">
        <v>162</v>
      </c>
      <c r="C54" s="130" t="s">
        <v>87</v>
      </c>
      <c r="D54" s="121" t="str">
        <f>IF(COUNTIF(เก็บข้อมูลHRD!$B$7:$B$2009,B54),"ได้รับการพัฒนาแล้ว",IF(B54="","ป้อนรายชื่อบุคลากรเพิ่ม(ถ้ามี)","ยังไม่ได้รับการพัฒนา"))</f>
        <v>ได้รับการพัฒนาแล้ว</v>
      </c>
    </row>
    <row r="55" spans="1:4" x14ac:dyDescent="0.35">
      <c r="A55" s="125">
        <v>51</v>
      </c>
      <c r="B55" s="129" t="s">
        <v>163</v>
      </c>
      <c r="C55" s="130" t="s">
        <v>85</v>
      </c>
      <c r="D55" s="121" t="str">
        <f>IF(COUNTIF(เก็บข้อมูลHRD!$B$7:$B$2009,B55),"ได้รับการพัฒนาแล้ว",IF(B55="","ป้อนรายชื่อบุคลากรเพิ่ม(ถ้ามี)","ยังไม่ได้รับการพัฒนา"))</f>
        <v>ได้รับการพัฒนาแล้ว</v>
      </c>
    </row>
    <row r="56" spans="1:4" x14ac:dyDescent="0.35">
      <c r="A56" s="125">
        <v>52</v>
      </c>
      <c r="B56" s="129" t="s">
        <v>164</v>
      </c>
      <c r="C56" s="130" t="s">
        <v>87</v>
      </c>
      <c r="D56" s="121" t="str">
        <f>IF(COUNTIF(เก็บข้อมูลHRD!$B$7:$B$2009,B56),"ได้รับการพัฒนาแล้ว",IF(B56="","ป้อนรายชื่อบุคลากรเพิ่ม(ถ้ามี)","ยังไม่ได้รับการพัฒนา"))</f>
        <v>ได้รับการพัฒนาแล้ว</v>
      </c>
    </row>
    <row r="57" spans="1:4" x14ac:dyDescent="0.35">
      <c r="A57" s="125">
        <v>53</v>
      </c>
      <c r="B57" s="129" t="s">
        <v>165</v>
      </c>
      <c r="C57" s="130" t="s">
        <v>86</v>
      </c>
      <c r="D57" s="121" t="str">
        <f>IF(COUNTIF(เก็บข้อมูลHRD!$B$7:$B$2009,B57),"ได้รับการพัฒนาแล้ว",IF(B57="","ป้อนรายชื่อบุคลากรเพิ่ม(ถ้ามี)","ยังไม่ได้รับการพัฒนา"))</f>
        <v>ได้รับการพัฒนาแล้ว</v>
      </c>
    </row>
    <row r="58" spans="1:4" x14ac:dyDescent="0.35">
      <c r="A58" s="125">
        <v>54</v>
      </c>
      <c r="B58" s="129" t="s">
        <v>103</v>
      </c>
      <c r="C58" s="130" t="s">
        <v>166</v>
      </c>
      <c r="D58" s="121" t="str">
        <f>IF(COUNTIF(เก็บข้อมูลHRD!$B$7:$B$2009,B58),"ได้รับการพัฒนาแล้ว",IF(B58="","ป้อนรายชื่อบุคลากรเพิ่ม(ถ้ามี)","ยังไม่ได้รับการพัฒนา"))</f>
        <v>ได้รับการพัฒนาแล้ว</v>
      </c>
    </row>
    <row r="59" spans="1:4" x14ac:dyDescent="0.35">
      <c r="A59" s="125">
        <v>55</v>
      </c>
      <c r="B59" s="129" t="s">
        <v>167</v>
      </c>
      <c r="C59" s="130" t="s">
        <v>87</v>
      </c>
      <c r="D59" s="121" t="str">
        <f>IF(COUNTIF(เก็บข้อมูลHRD!$B$7:$B$2009,B59),"ได้รับการพัฒนาแล้ว",IF(B59="","ป้อนรายชื่อบุคลากรเพิ่ม(ถ้ามี)","ยังไม่ได้รับการพัฒนา"))</f>
        <v>ได้รับการพัฒนาแล้ว</v>
      </c>
    </row>
    <row r="60" spans="1:4" x14ac:dyDescent="0.35">
      <c r="A60" s="125">
        <v>56</v>
      </c>
      <c r="B60" s="129" t="s">
        <v>168</v>
      </c>
      <c r="C60" s="130" t="s">
        <v>85</v>
      </c>
      <c r="D60" s="121" t="str">
        <f>IF(COUNTIF(เก็บข้อมูลHRD!$B$7:$B$2009,B60),"ได้รับการพัฒนาแล้ว",IF(B60="","ป้อนรายชื่อบุคลากรเพิ่ม(ถ้ามี)","ยังไม่ได้รับการพัฒนา"))</f>
        <v>ได้รับการพัฒนาแล้ว</v>
      </c>
    </row>
    <row r="61" spans="1:4" x14ac:dyDescent="0.35">
      <c r="A61" s="125">
        <v>57</v>
      </c>
      <c r="B61" s="129" t="s">
        <v>79</v>
      </c>
      <c r="C61" s="130" t="s">
        <v>85</v>
      </c>
      <c r="D61" s="121" t="str">
        <f>IF(COUNTIF(เก็บข้อมูลHRD!$B$7:$B$2009,B61),"ได้รับการพัฒนาแล้ว",IF(B61="","ป้อนรายชื่อบุคลากรเพิ่ม(ถ้ามี)","ยังไม่ได้รับการพัฒนา"))</f>
        <v>ได้รับการพัฒนาแล้ว</v>
      </c>
    </row>
    <row r="62" spans="1:4" x14ac:dyDescent="0.35">
      <c r="A62" s="125">
        <v>58</v>
      </c>
      <c r="B62" s="129" t="s">
        <v>102</v>
      </c>
      <c r="C62" s="130" t="s">
        <v>85</v>
      </c>
      <c r="D62" s="121" t="str">
        <f>IF(COUNTIF(เก็บข้อมูลHRD!$B$7:$B$2009,B62),"ได้รับการพัฒนาแล้ว",IF(B62="","ป้อนรายชื่อบุคลากรเพิ่ม(ถ้ามี)","ยังไม่ได้รับการพัฒนา"))</f>
        <v>ได้รับการพัฒนาแล้ว</v>
      </c>
    </row>
    <row r="63" spans="1:4" x14ac:dyDescent="0.35">
      <c r="A63" s="125">
        <v>59</v>
      </c>
      <c r="B63" s="129" t="s">
        <v>78</v>
      </c>
      <c r="C63" s="130" t="s">
        <v>85</v>
      </c>
      <c r="D63" s="121" t="str">
        <f>IF(COUNTIF(เก็บข้อมูลHRD!$B$7:$B$2009,B63),"ได้รับการพัฒนาแล้ว",IF(B63="","ป้อนรายชื่อบุคลากรเพิ่ม(ถ้ามี)","ยังไม่ได้รับการพัฒนา"))</f>
        <v>ได้รับการพัฒนาแล้ว</v>
      </c>
    </row>
    <row r="64" spans="1:4" x14ac:dyDescent="0.35">
      <c r="A64" s="125">
        <v>60</v>
      </c>
      <c r="B64" s="129" t="s">
        <v>169</v>
      </c>
      <c r="C64" s="130" t="s">
        <v>85</v>
      </c>
      <c r="D64" s="121" t="str">
        <f>IF(COUNTIF(เก็บข้อมูลHRD!$B$7:$B$2009,B64),"ได้รับการพัฒนาแล้ว",IF(B64="","ป้อนรายชื่อบุคลากรเพิ่ม(ถ้ามี)","ยังไม่ได้รับการพัฒนา"))</f>
        <v>ได้รับการพัฒนาแล้ว</v>
      </c>
    </row>
    <row r="65" spans="1:4" x14ac:dyDescent="0.35">
      <c r="A65" s="125">
        <v>61</v>
      </c>
      <c r="B65" s="129" t="s">
        <v>101</v>
      </c>
      <c r="C65" s="130" t="s">
        <v>85</v>
      </c>
      <c r="D65" s="121" t="str">
        <f>IF(COUNTIF(เก็บข้อมูลHRD!$B$7:$B$2009,B65),"ได้รับการพัฒนาแล้ว",IF(B65="","ป้อนรายชื่อบุคลากรเพิ่ม(ถ้ามี)","ยังไม่ได้รับการพัฒนา"))</f>
        <v>ได้รับการพัฒนาแล้ว</v>
      </c>
    </row>
    <row r="66" spans="1:4" x14ac:dyDescent="0.35">
      <c r="A66" s="125">
        <v>62</v>
      </c>
      <c r="B66" s="129" t="s">
        <v>170</v>
      </c>
      <c r="C66" s="130" t="s">
        <v>85</v>
      </c>
      <c r="D66" s="121" t="str">
        <f>IF(COUNTIF(เก็บข้อมูลHRD!$B$7:$B$2009,B66),"ได้รับการพัฒนาแล้ว",IF(B66="","ป้อนรายชื่อบุคลากรเพิ่ม(ถ้ามี)","ยังไม่ได้รับการพัฒนา"))</f>
        <v>ได้รับการพัฒนาแล้ว</v>
      </c>
    </row>
    <row r="67" spans="1:4" x14ac:dyDescent="0.35">
      <c r="A67" s="125">
        <v>63</v>
      </c>
      <c r="B67" s="129" t="s">
        <v>171</v>
      </c>
      <c r="C67" s="130" t="s">
        <v>85</v>
      </c>
      <c r="D67" s="121" t="str">
        <f>IF(COUNTIF(เก็บข้อมูลHRD!$B$7:$B$2009,B67),"ได้รับการพัฒนาแล้ว",IF(B67="","ป้อนรายชื่อบุคลากรเพิ่ม(ถ้ามี)","ยังไม่ได้รับการพัฒนา"))</f>
        <v>ได้รับการพัฒนาแล้ว</v>
      </c>
    </row>
    <row r="68" spans="1:4" x14ac:dyDescent="0.35">
      <c r="A68" s="125">
        <v>64</v>
      </c>
      <c r="B68" s="129" t="s">
        <v>172</v>
      </c>
      <c r="C68" s="130" t="s">
        <v>85</v>
      </c>
      <c r="D68" s="121" t="str">
        <f>IF(COUNTIF(เก็บข้อมูลHRD!$B$7:$B$2009,B68),"ได้รับการพัฒนาแล้ว",IF(B68="","ป้อนรายชื่อบุคลากรเพิ่ม(ถ้ามี)","ยังไม่ได้รับการพัฒนา"))</f>
        <v>ได้รับการพัฒนาแล้ว</v>
      </c>
    </row>
    <row r="69" spans="1:4" x14ac:dyDescent="0.35">
      <c r="A69" s="125">
        <v>65</v>
      </c>
      <c r="B69" s="129" t="s">
        <v>173</v>
      </c>
      <c r="C69" s="130" t="s">
        <v>85</v>
      </c>
      <c r="D69" s="121" t="str">
        <f>IF(COUNTIF(เก็บข้อมูลHRD!$B$7:$B$2009,B69),"ได้รับการพัฒนาแล้ว",IF(B69="","ป้อนรายชื่อบุคลากรเพิ่ม(ถ้ามี)","ยังไม่ได้รับการพัฒนา"))</f>
        <v>ได้รับการพัฒนาแล้ว</v>
      </c>
    </row>
    <row r="70" spans="1:4" x14ac:dyDescent="0.35">
      <c r="A70" s="125">
        <v>66</v>
      </c>
      <c r="B70" s="129" t="s">
        <v>174</v>
      </c>
      <c r="C70" s="130" t="s">
        <v>85</v>
      </c>
      <c r="D70" s="121" t="str">
        <f>IF(COUNTIF(เก็บข้อมูลHRD!$B$7:$B$2009,B70),"ได้รับการพัฒนาแล้ว",IF(B70="","ป้อนรายชื่อบุคลากรเพิ่ม(ถ้ามี)","ยังไม่ได้รับการพัฒนา"))</f>
        <v>ได้รับการพัฒนาแล้ว</v>
      </c>
    </row>
    <row r="71" spans="1:4" x14ac:dyDescent="0.35">
      <c r="A71" s="125">
        <v>67</v>
      </c>
      <c r="B71" s="134" t="s">
        <v>178</v>
      </c>
      <c r="C71" s="130" t="s">
        <v>85</v>
      </c>
      <c r="D71" s="121" t="str">
        <f>IF(COUNTIF(เก็บข้อมูลHRD!$B$7:$B$2009,B71),"ได้รับการพัฒนาแล้ว",IF(B71="","ป้อนรายชื่อบุคลากรเพิ่ม(ถ้ามี)","ยังไม่ได้รับการพัฒนา"))</f>
        <v>ได้รับการพัฒนาแล้ว</v>
      </c>
    </row>
    <row r="72" spans="1:4" x14ac:dyDescent="0.35">
      <c r="A72" s="125">
        <v>68</v>
      </c>
      <c r="B72" s="119"/>
      <c r="C72" s="120"/>
      <c r="D72" s="121" t="str">
        <f>IF(COUNTIF(เก็บข้อมูลHRD!$B$7:$B$2009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 x14ac:dyDescent="0.35">
      <c r="A73" s="125">
        <v>69</v>
      </c>
      <c r="B73" s="119"/>
      <c r="C73" s="120"/>
      <c r="D73" s="121" t="str">
        <f>IF(COUNTIF(เก็บข้อมูลHRD!$B$7:$B$2009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 x14ac:dyDescent="0.35">
      <c r="A74" s="125">
        <v>70</v>
      </c>
      <c r="B74" s="119"/>
      <c r="C74" s="120"/>
      <c r="D74" s="121" t="str">
        <f>IF(COUNTIF(เก็บข้อมูลHRD!$B$7:$B$2009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 x14ac:dyDescent="0.35">
      <c r="A75" s="125">
        <v>71</v>
      </c>
      <c r="B75" s="119"/>
      <c r="C75" s="120"/>
      <c r="D75" s="121" t="str">
        <f>IF(COUNTIF(เก็บข้อมูลHRD!$B$7:$B$2009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 x14ac:dyDescent="0.35">
      <c r="A76" s="125">
        <v>72</v>
      </c>
      <c r="B76" s="119"/>
      <c r="C76" s="120"/>
      <c r="D76" s="121" t="str">
        <f>IF(COUNTIF(เก็บข้อมูลHRD!$B$7:$B$2009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 x14ac:dyDescent="0.35">
      <c r="A77" s="125">
        <v>73</v>
      </c>
      <c r="B77" s="119"/>
      <c r="C77" s="120"/>
      <c r="D77" s="121" t="str">
        <f>IF(COUNTIF(เก็บข้อมูลHRD!$B$7:$B$2009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 x14ac:dyDescent="0.35">
      <c r="A78" s="125">
        <v>74</v>
      </c>
      <c r="B78" s="119"/>
      <c r="C78" s="120"/>
      <c r="D78" s="121" t="str">
        <f>IF(COUNTIF(เก็บข้อมูลHRD!$B$7:$B$2009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 x14ac:dyDescent="0.35">
      <c r="A79" s="125">
        <v>75</v>
      </c>
      <c r="B79" s="119"/>
      <c r="C79" s="120"/>
      <c r="D79" s="121" t="str">
        <f>IF(COUNTIF(เก็บข้อมูลHRD!$B$7:$B$2009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 x14ac:dyDescent="0.35">
      <c r="A80" s="125">
        <v>76</v>
      </c>
      <c r="B80" s="119"/>
      <c r="C80" s="120"/>
      <c r="D80" s="121" t="str">
        <f>IF(COUNTIF(เก็บข้อมูลHRD!$B$7:$B$2009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 x14ac:dyDescent="0.35">
      <c r="A81" s="125">
        <v>77</v>
      </c>
      <c r="B81" s="119"/>
      <c r="C81" s="120"/>
      <c r="D81" s="121" t="str">
        <f>IF(COUNTIF(เก็บข้อมูลHRD!$B$7:$B$2009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 x14ac:dyDescent="0.35">
      <c r="A82" s="125">
        <v>78</v>
      </c>
      <c r="B82" s="119"/>
      <c r="C82" s="120"/>
      <c r="D82" s="121" t="str">
        <f>IF(COUNTIF(เก็บข้อมูลHRD!$B$7:$B$2009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 x14ac:dyDescent="0.35">
      <c r="A83" s="125">
        <v>79</v>
      </c>
      <c r="B83" s="119"/>
      <c r="C83" s="120"/>
      <c r="D83" s="121" t="str">
        <f>IF(COUNTIF(เก็บข้อมูลHRD!$B$7:$B$2009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 x14ac:dyDescent="0.35">
      <c r="A84" s="125">
        <v>80</v>
      </c>
      <c r="B84" s="119"/>
      <c r="C84" s="120"/>
      <c r="D84" s="121" t="str">
        <f>IF(COUNTIF(เก็บข้อมูลHRD!$B$7:$B$2009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 x14ac:dyDescent="0.35">
      <c r="A85" s="125">
        <v>81</v>
      </c>
      <c r="B85" s="119"/>
      <c r="C85" s="120"/>
      <c r="D85" s="121" t="str">
        <f>IF(COUNTIF(เก็บข้อมูลHRD!$B$7:$B$2009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 x14ac:dyDescent="0.35">
      <c r="A86" s="125">
        <v>82</v>
      </c>
      <c r="B86" s="119"/>
      <c r="C86" s="120"/>
      <c r="D86" s="121" t="str">
        <f>IF(COUNTIF(เก็บข้อมูลHRD!$B$7:$B$2009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 x14ac:dyDescent="0.35">
      <c r="A87" s="125">
        <v>83</v>
      </c>
      <c r="B87" s="119"/>
      <c r="C87" s="120"/>
      <c r="D87" s="121" t="str">
        <f>IF(COUNTIF(เก็บข้อมูลHRD!$B$7:$B$2009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 x14ac:dyDescent="0.35">
      <c r="A88" s="125">
        <v>84</v>
      </c>
      <c r="B88" s="119"/>
      <c r="C88" s="120"/>
      <c r="D88" s="121" t="str">
        <f>IF(COUNTIF(เก็บข้อมูลHRD!$B$7:$B$2009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 x14ac:dyDescent="0.35">
      <c r="A89" s="125">
        <v>85</v>
      </c>
      <c r="B89" s="119"/>
      <c r="C89" s="120"/>
      <c r="D89" s="121" t="str">
        <f>IF(COUNTIF(เก็บข้อมูลHRD!$B$7:$B$2009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 x14ac:dyDescent="0.35">
      <c r="A90" s="125">
        <v>86</v>
      </c>
      <c r="B90" s="119"/>
      <c r="C90" s="120"/>
      <c r="D90" s="121" t="str">
        <f>IF(COUNTIF(เก็บข้อมูลHRD!$B$7:$B$2009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 x14ac:dyDescent="0.35">
      <c r="A91" s="125">
        <v>87</v>
      </c>
      <c r="B91" s="119"/>
      <c r="C91" s="120"/>
      <c r="D91" s="121" t="str">
        <f>IF(COUNTIF(เก็บข้อมูลHRD!$B$7:$B$2009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 x14ac:dyDescent="0.35">
      <c r="A92" s="125">
        <v>88</v>
      </c>
      <c r="B92" s="119"/>
      <c r="C92" s="120"/>
      <c r="D92" s="121" t="str">
        <f>IF(COUNTIF(เก็บข้อมูลHRD!$B$7:$B$2009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 x14ac:dyDescent="0.35">
      <c r="A93" s="125">
        <v>89</v>
      </c>
      <c r="B93" s="119"/>
      <c r="C93" s="120"/>
      <c r="D93" s="121" t="str">
        <f>IF(COUNTIF(เก็บข้อมูลHRD!$B$7:$B$2009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 x14ac:dyDescent="0.35">
      <c r="A94" s="125">
        <v>90</v>
      </c>
      <c r="B94" s="119"/>
      <c r="C94" s="120"/>
      <c r="D94" s="121" t="str">
        <f>IF(COUNTIF(เก็บข้อมูลHRD!$B$7:$B$2009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 x14ac:dyDescent="0.35">
      <c r="A95" s="125">
        <v>91</v>
      </c>
      <c r="B95" s="119"/>
      <c r="C95" s="120"/>
      <c r="D95" s="121" t="str">
        <f>IF(COUNTIF(เก็บข้อมูลHRD!$B$7:$B$2009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 x14ac:dyDescent="0.35">
      <c r="A96" s="125">
        <v>92</v>
      </c>
      <c r="B96" s="119"/>
      <c r="C96" s="120"/>
      <c r="D96" s="121" t="str">
        <f>IF(COUNTIF(เก็บข้อมูลHRD!$B$7:$B$2009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 x14ac:dyDescent="0.35">
      <c r="A97" s="125">
        <v>93</v>
      </c>
      <c r="B97" s="119"/>
      <c r="C97" s="120"/>
      <c r="D97" s="121" t="str">
        <f>IF(COUNTIF(เก็บข้อมูลHRD!$B$7:$B$2009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 x14ac:dyDescent="0.35">
      <c r="A98" s="125">
        <v>94</v>
      </c>
      <c r="B98" s="119"/>
      <c r="C98" s="120"/>
      <c r="D98" s="121" t="str">
        <f>IF(COUNTIF(เก็บข้อมูลHRD!$B$7:$B$2009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 x14ac:dyDescent="0.35">
      <c r="A99" s="125">
        <v>95</v>
      </c>
      <c r="B99" s="119"/>
      <c r="C99" s="120"/>
      <c r="D99" s="121" t="str">
        <f>IF(COUNTIF(เก็บข้อมูลHRD!$B$7:$B$2009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 x14ac:dyDescent="0.35">
      <c r="A100" s="125">
        <v>96</v>
      </c>
      <c r="B100" s="119"/>
      <c r="C100" s="120"/>
      <c r="D100" s="121" t="str">
        <f>IF(COUNTIF(เก็บข้อมูลHRD!$B$7:$B$2009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 x14ac:dyDescent="0.35">
      <c r="A101" s="125">
        <v>97</v>
      </c>
      <c r="B101" s="119"/>
      <c r="C101" s="120"/>
      <c r="D101" s="121" t="str">
        <f>IF(COUNTIF(เก็บข้อมูลHRD!$B$7:$B$2009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 x14ac:dyDescent="0.35">
      <c r="A102" s="125">
        <v>98</v>
      </c>
      <c r="B102" s="119"/>
      <c r="C102" s="120"/>
      <c r="D102" s="121" t="str">
        <f>IF(COUNTIF(เก็บข้อมูลHRD!$B$7:$B$2009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 x14ac:dyDescent="0.35">
      <c r="A103" s="125">
        <v>99</v>
      </c>
      <c r="B103" s="119"/>
      <c r="C103" s="120"/>
      <c r="D103" s="121" t="str">
        <f>IF(COUNTIF(เก็บข้อมูลHRD!$B$7:$B$2009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 x14ac:dyDescent="0.35">
      <c r="A104" s="125">
        <v>100</v>
      </c>
      <c r="B104" s="119"/>
      <c r="C104" s="120"/>
      <c r="D104" s="121" t="str">
        <f>IF(COUNTIF(เก็บข้อมูลHRD!$B$7:$B$2009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 x14ac:dyDescent="0.35">
      <c r="A105" s="125">
        <v>101</v>
      </c>
      <c r="B105" s="119"/>
      <c r="C105" s="120"/>
      <c r="D105" s="121" t="str">
        <f>IF(COUNTIF(เก็บข้อมูลHRD!$B$7:$B$2009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 x14ac:dyDescent="0.35">
      <c r="A106" s="125">
        <v>102</v>
      </c>
      <c r="B106" s="119"/>
      <c r="C106" s="120"/>
      <c r="D106" s="121" t="str">
        <f>IF(COUNTIF(เก็บข้อมูลHRD!$B$7:$B$2009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 x14ac:dyDescent="0.35">
      <c r="A107" s="125">
        <v>103</v>
      </c>
      <c r="B107" s="119"/>
      <c r="C107" s="120"/>
      <c r="D107" s="121" t="str">
        <f>IF(COUNTIF(เก็บข้อมูลHRD!$B$7:$B$2009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 x14ac:dyDescent="0.35">
      <c r="A108" s="125">
        <v>104</v>
      </c>
      <c r="B108" s="119"/>
      <c r="C108" s="120"/>
      <c r="D108" s="121" t="str">
        <f>IF(COUNTIF(เก็บข้อมูลHRD!$B$7:$B$2009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 x14ac:dyDescent="0.35">
      <c r="A109" s="125">
        <v>105</v>
      </c>
      <c r="B109" s="119"/>
      <c r="C109" s="120"/>
      <c r="D109" s="121" t="str">
        <f>IF(COUNTIF(เก็บข้อมูลHRD!$B$7:$B$2009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 x14ac:dyDescent="0.35">
      <c r="A110" s="125">
        <v>106</v>
      </c>
      <c r="B110" s="119"/>
      <c r="C110" s="120"/>
      <c r="D110" s="121" t="str">
        <f>IF(COUNTIF(เก็บข้อมูลHRD!$B$7:$B$2009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 x14ac:dyDescent="0.35">
      <c r="A111" s="125">
        <v>107</v>
      </c>
      <c r="B111" s="119"/>
      <c r="C111" s="120"/>
      <c r="D111" s="121" t="str">
        <f>IF(COUNTIF(เก็บข้อมูลHRD!$B$7:$B$2009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 x14ac:dyDescent="0.35">
      <c r="A112" s="125">
        <v>108</v>
      </c>
      <c r="B112" s="119"/>
      <c r="C112" s="120"/>
      <c r="D112" s="121" t="str">
        <f>IF(COUNTIF(เก็บข้อมูลHRD!$B$7:$B$2009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 x14ac:dyDescent="0.35">
      <c r="A113" s="125">
        <v>109</v>
      </c>
      <c r="B113" s="119"/>
      <c r="C113" s="120"/>
      <c r="D113" s="121" t="str">
        <f>IF(COUNTIF(เก็บข้อมูลHRD!$B$7:$B$2009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 x14ac:dyDescent="0.35">
      <c r="A114" s="125">
        <v>110</v>
      </c>
      <c r="B114" s="119"/>
      <c r="C114" s="120"/>
      <c r="D114" s="121" t="str">
        <f>IF(COUNTIF(เก็บข้อมูลHRD!$B$7:$B$2009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 x14ac:dyDescent="0.35">
      <c r="A115" s="125">
        <v>111</v>
      </c>
      <c r="B115" s="119"/>
      <c r="C115" s="120"/>
      <c r="D115" s="121" t="str">
        <f>IF(COUNTIF(เก็บข้อมูลHRD!$B$7:$B$2009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 x14ac:dyDescent="0.35">
      <c r="A116" s="125">
        <v>112</v>
      </c>
      <c r="B116" s="119"/>
      <c r="C116" s="120"/>
      <c r="D116" s="121" t="str">
        <f>IF(COUNTIF(เก็บข้อมูลHRD!$B$7:$B$2009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 x14ac:dyDescent="0.35">
      <c r="A117" s="125">
        <v>113</v>
      </c>
      <c r="B117" s="119"/>
      <c r="C117" s="120"/>
      <c r="D117" s="121" t="str">
        <f>IF(COUNTIF(เก็บข้อมูลHRD!$B$7:$B$2009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 x14ac:dyDescent="0.35">
      <c r="A118" s="125">
        <v>114</v>
      </c>
      <c r="B118" s="119"/>
      <c r="C118" s="120"/>
      <c r="D118" s="121" t="str">
        <f>IF(COUNTIF(เก็บข้อมูลHRD!$B$7:$B$2009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 x14ac:dyDescent="0.35">
      <c r="A119" s="125">
        <v>115</v>
      </c>
      <c r="B119" s="119"/>
      <c r="C119" s="120"/>
      <c r="D119" s="121" t="str">
        <f>IF(COUNTIF(เก็บข้อมูลHRD!$B$7:$B$2009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 x14ac:dyDescent="0.35">
      <c r="A120" s="125">
        <v>116</v>
      </c>
      <c r="B120" s="119"/>
      <c r="C120" s="120"/>
      <c r="D120" s="121" t="str">
        <f>IF(COUNTIF(เก็บข้อมูลHRD!$B$7:$B$2009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 x14ac:dyDescent="0.35">
      <c r="A121" s="125">
        <v>117</v>
      </c>
      <c r="B121" s="119"/>
      <c r="C121" s="120"/>
      <c r="D121" s="121" t="str">
        <f>IF(COUNTIF(เก็บข้อมูลHRD!$B$7:$B$2009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 x14ac:dyDescent="0.35">
      <c r="A122" s="125">
        <v>118</v>
      </c>
      <c r="B122" s="119"/>
      <c r="C122" s="120"/>
      <c r="D122" s="121" t="str">
        <f>IF(COUNTIF(เก็บข้อมูลHRD!$B$7:$B$2009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 x14ac:dyDescent="0.35">
      <c r="A123" s="125">
        <v>119</v>
      </c>
      <c r="B123" s="119"/>
      <c r="C123" s="120"/>
      <c r="D123" s="121" t="str">
        <f>IF(COUNTIF(เก็บข้อมูลHRD!$B$7:$B$2009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 x14ac:dyDescent="0.35">
      <c r="A124" s="125">
        <v>120</v>
      </c>
      <c r="B124" s="119"/>
      <c r="C124" s="120"/>
      <c r="D124" s="121" t="str">
        <f>IF(COUNTIF(เก็บข้อมูลHRD!$B$7:$B$2009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 x14ac:dyDescent="0.35">
      <c r="A125" s="125">
        <v>121</v>
      </c>
      <c r="B125" s="119"/>
      <c r="C125" s="120"/>
      <c r="D125" s="121" t="str">
        <f>IF(COUNTIF(เก็บข้อมูลHRD!$B$7:$B$2009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 x14ac:dyDescent="0.35">
      <c r="A126" s="125">
        <v>122</v>
      </c>
      <c r="B126" s="119"/>
      <c r="C126" s="120"/>
      <c r="D126" s="121" t="str">
        <f>IF(COUNTIF(เก็บข้อมูลHRD!$B$7:$B$2009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 x14ac:dyDescent="0.35">
      <c r="A127" s="125">
        <v>123</v>
      </c>
      <c r="B127" s="119"/>
      <c r="C127" s="120"/>
      <c r="D127" s="121" t="str">
        <f>IF(COUNTIF(เก็บข้อมูลHRD!$B$7:$B$2009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 x14ac:dyDescent="0.35">
      <c r="A128" s="125">
        <v>124</v>
      </c>
      <c r="B128" s="119"/>
      <c r="C128" s="120"/>
      <c r="D128" s="121" t="str">
        <f>IF(COUNTIF(เก็บข้อมูลHRD!$B$7:$B$2009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 x14ac:dyDescent="0.35">
      <c r="A129" s="125">
        <v>125</v>
      </c>
      <c r="B129" s="119"/>
      <c r="C129" s="120"/>
      <c r="D129" s="121" t="str">
        <f>IF(COUNTIF(เก็บข้อมูลHRD!$B$7:$B$2009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 x14ac:dyDescent="0.35">
      <c r="A130" s="125">
        <v>126</v>
      </c>
      <c r="B130" s="119"/>
      <c r="C130" s="120"/>
      <c r="D130" s="121" t="str">
        <f>IF(COUNTIF(เก็บข้อมูลHRD!$B$7:$B$2009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 x14ac:dyDescent="0.35">
      <c r="A131" s="125">
        <v>127</v>
      </c>
      <c r="B131" s="119"/>
      <c r="C131" s="120"/>
      <c r="D131" s="121" t="str">
        <f>IF(COUNTIF(เก็บข้อมูลHRD!$B$7:$B$2009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 x14ac:dyDescent="0.35">
      <c r="A132" s="125">
        <v>128</v>
      </c>
      <c r="B132" s="119"/>
      <c r="C132" s="120"/>
      <c r="D132" s="121" t="str">
        <f>IF(COUNTIF(เก็บข้อมูลHRD!$B$7:$B$2009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 x14ac:dyDescent="0.35">
      <c r="A133" s="125">
        <v>129</v>
      </c>
      <c r="B133" s="119"/>
      <c r="C133" s="120"/>
      <c r="D133" s="121" t="str">
        <f>IF(COUNTIF(เก็บข้อมูลHRD!$B$7:$B$2009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 x14ac:dyDescent="0.35">
      <c r="A134" s="125">
        <v>130</v>
      </c>
      <c r="B134" s="119"/>
      <c r="C134" s="120"/>
      <c r="D134" s="121" t="str">
        <f>IF(COUNTIF(เก็บข้อมูลHRD!$B$7:$B$2009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 x14ac:dyDescent="0.35">
      <c r="A135" s="125">
        <v>131</v>
      </c>
      <c r="B135" s="119"/>
      <c r="C135" s="120"/>
      <c r="D135" s="121" t="str">
        <f>IF(COUNTIF(เก็บข้อมูลHRD!$B$7:$B$2009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 x14ac:dyDescent="0.35">
      <c r="A136" s="125">
        <v>132</v>
      </c>
      <c r="B136" s="119"/>
      <c r="C136" s="120"/>
      <c r="D136" s="121" t="str">
        <f>IF(COUNTIF(เก็บข้อมูลHRD!$B$7:$B$2009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 x14ac:dyDescent="0.35">
      <c r="A137" s="125">
        <v>133</v>
      </c>
      <c r="B137" s="119"/>
      <c r="C137" s="120"/>
      <c r="D137" s="121" t="str">
        <f>IF(COUNTIF(เก็บข้อมูลHRD!$B$7:$B$2009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 x14ac:dyDescent="0.35">
      <c r="A138" s="125">
        <v>134</v>
      </c>
      <c r="B138" s="119"/>
      <c r="C138" s="120"/>
      <c r="D138" s="121" t="str">
        <f>IF(COUNTIF(เก็บข้อมูลHRD!$B$7:$B$2009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 x14ac:dyDescent="0.35">
      <c r="A139" s="125">
        <v>135</v>
      </c>
      <c r="B139" s="119"/>
      <c r="C139" s="120"/>
      <c r="D139" s="121" t="str">
        <f>IF(COUNTIF(เก็บข้อมูลHRD!$B$7:$B$2009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 x14ac:dyDescent="0.35">
      <c r="A140" s="125">
        <v>136</v>
      </c>
      <c r="B140" s="119"/>
      <c r="C140" s="120"/>
      <c r="D140" s="121" t="str">
        <f>IF(COUNTIF(เก็บข้อมูลHRD!$B$7:$B$2009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 x14ac:dyDescent="0.35">
      <c r="A141" s="125">
        <v>137</v>
      </c>
      <c r="B141" s="119"/>
      <c r="C141" s="120"/>
      <c r="D141" s="121" t="str">
        <f>IF(COUNTIF(เก็บข้อมูลHRD!$B$7:$B$2009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 x14ac:dyDescent="0.35">
      <c r="A142" s="125">
        <v>138</v>
      </c>
      <c r="B142" s="119"/>
      <c r="C142" s="120"/>
      <c r="D142" s="121" t="str">
        <f>IF(COUNTIF(เก็บข้อมูลHRD!$B$7:$B$2009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 x14ac:dyDescent="0.35">
      <c r="A143" s="125">
        <v>139</v>
      </c>
      <c r="B143" s="119"/>
      <c r="C143" s="120"/>
      <c r="D143" s="121" t="str">
        <f>IF(COUNTIF(เก็บข้อมูลHRD!$B$7:$B$2009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 x14ac:dyDescent="0.35">
      <c r="A144" s="125">
        <v>140</v>
      </c>
      <c r="B144" s="119"/>
      <c r="C144" s="120"/>
      <c r="D144" s="121" t="str">
        <f>IF(COUNTIF(เก็บข้อมูลHRD!$B$7:$B$2009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 x14ac:dyDescent="0.35">
      <c r="A145" s="125">
        <v>141</v>
      </c>
      <c r="B145" s="119"/>
      <c r="C145" s="120"/>
      <c r="D145" s="121" t="str">
        <f>IF(COUNTIF(เก็บข้อมูลHRD!$B$7:$B$2009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 x14ac:dyDescent="0.35">
      <c r="A146" s="125">
        <v>142</v>
      </c>
      <c r="B146" s="119"/>
      <c r="C146" s="120"/>
      <c r="D146" s="121" t="str">
        <f>IF(COUNTIF(เก็บข้อมูลHRD!$B$7:$B$2009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 x14ac:dyDescent="0.35">
      <c r="A147" s="125">
        <v>143</v>
      </c>
      <c r="B147" s="119"/>
      <c r="C147" s="120"/>
      <c r="D147" s="121" t="str">
        <f>IF(COUNTIF(เก็บข้อมูลHRD!$B$7:$B$2009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 x14ac:dyDescent="0.35">
      <c r="A148" s="125">
        <v>144</v>
      </c>
      <c r="B148" s="119"/>
      <c r="C148" s="120"/>
      <c r="D148" s="121" t="str">
        <f>IF(COUNTIF(เก็บข้อมูลHRD!$B$7:$B$2009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 x14ac:dyDescent="0.35">
      <c r="A149" s="125">
        <v>145</v>
      </c>
      <c r="B149" s="119"/>
      <c r="C149" s="120"/>
      <c r="D149" s="121" t="str">
        <f>IF(COUNTIF(เก็บข้อมูลHRD!$B$7:$B$2009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 x14ac:dyDescent="0.35">
      <c r="A150" s="125">
        <v>146</v>
      </c>
      <c r="B150" s="119"/>
      <c r="C150" s="120"/>
      <c r="D150" s="121" t="str">
        <f>IF(COUNTIF(เก็บข้อมูลHRD!$B$7:$B$2009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 x14ac:dyDescent="0.35">
      <c r="A151" s="125">
        <v>147</v>
      </c>
      <c r="B151" s="119"/>
      <c r="C151" s="120"/>
      <c r="D151" s="121" t="str">
        <f>IF(COUNTIF(เก็บข้อมูลHRD!$B$7:$B$2009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 x14ac:dyDescent="0.35">
      <c r="A152" s="125">
        <v>148</v>
      </c>
      <c r="B152" s="119"/>
      <c r="C152" s="120"/>
      <c r="D152" s="121" t="str">
        <f>IF(COUNTIF(เก็บข้อมูลHRD!$B$7:$B$2009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ref="A4:D4"/>
  <mergeCells count="3">
    <mergeCell ref="A3:D3"/>
    <mergeCell ref="A1:D1"/>
    <mergeCell ref="A2:D2"/>
  </mergeCells>
  <phoneticPr fontId="2" type="noConversion"/>
  <conditionalFormatting sqref="D4:D65534">
    <cfRule type="containsText" dxfId="2" priority="1" operator="containsText" text="ยังไม่ได้รับการพัฒนา">
      <formula>NOT(ISERROR(SEARCH("ยังไม่ได้รับการพัฒนา",D4)))</formula>
    </cfRule>
    <cfRule type="containsText" dxfId="1" priority="2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0" priority="3" operator="containsText" text="ได้รับการพัฒนาแล้ว">
      <formula>NOT(ISERROR(SEARCH("ได้รับการพัฒนาแล้ว",D4)))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เก็บข้อมูลHRD</vt:lpstr>
      <vt:lpstr>สรุปผลHRD</vt:lpstr>
      <vt:lpstr>ตรวจสอบชื่อผู้ยังไม่ได้รับพัฒนา</vt:lpstr>
      <vt:lpstr>เก็บข้อมูลHRD!Print_Area</vt:lpstr>
      <vt:lpstr>สรุปผลHRD!Print_Area</vt:lpstr>
      <vt:lpstr>เก็บข้อมูลHRD!Print_Titles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WINDOWS</cp:lastModifiedBy>
  <cp:lastPrinted>2020-01-02T01:47:02Z</cp:lastPrinted>
  <dcterms:created xsi:type="dcterms:W3CDTF">2019-10-21T02:57:05Z</dcterms:created>
  <dcterms:modified xsi:type="dcterms:W3CDTF">2024-08-10T11:22:36Z</dcterms:modified>
</cp:coreProperties>
</file>